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C:\Users\Wilson\Dropbox\EOU\tenure\Portfolio - Commitment to Discipline\PhD\"/>
    </mc:Choice>
  </mc:AlternateContent>
  <xr:revisionPtr revIDLastSave="0" documentId="13_ncr:1_{04FD0EA7-5CBB-4588-9D16-46417C4C12FC}" xr6:coauthVersionLast="45" xr6:coauthVersionMax="45" xr10:uidLastSave="{00000000-0000-0000-0000-000000000000}"/>
  <bookViews>
    <workbookView xWindow="2730" yWindow="1215" windowWidth="18675" windowHeight="13425" xr2:uid="{1B062B4A-0DEF-46E5-B8FA-2E314903D875}"/>
  </bookViews>
  <sheets>
    <sheet name="base data" sheetId="1" r:id="rId1"/>
    <sheet name="household vs business" sheetId="2" r:id="rId2"/>
  </sheets>
  <externalReferences>
    <externalReference r:id="rId3"/>
    <externalReference r:id="rId4"/>
    <externalReference r:id="rId5"/>
  </externalReferences>
  <definedNames>
    <definedName name="_xlnm.Print_Titles" localSheetId="0">'base data'!$B:$B</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2" i="2" l="1"/>
  <c r="D12" i="2"/>
  <c r="E12" i="2"/>
  <c r="F12" i="2"/>
  <c r="G12" i="2"/>
  <c r="H12" i="2"/>
  <c r="I12" i="2"/>
  <c r="J12" i="2"/>
  <c r="K12" i="2"/>
  <c r="L12" i="2"/>
  <c r="M12" i="2"/>
  <c r="N12" i="2"/>
  <c r="O12" i="2"/>
  <c r="P12" i="2"/>
  <c r="Q12" i="2"/>
  <c r="R12" i="2"/>
  <c r="S12" i="2"/>
  <c r="T12" i="2"/>
  <c r="U12" i="2"/>
  <c r="V12" i="2"/>
  <c r="W12" i="2"/>
  <c r="X12" i="2"/>
  <c r="Y12" i="2"/>
  <c r="Z12" i="2"/>
  <c r="AA12" i="2"/>
  <c r="AB12" i="2"/>
  <c r="AC12" i="2"/>
  <c r="AD12" i="2"/>
  <c r="AE12" i="2"/>
  <c r="AF12" i="2"/>
  <c r="AG12" i="2"/>
  <c r="AH12" i="2"/>
  <c r="AI12" i="2"/>
  <c r="B12" i="2"/>
  <c r="D4" i="2"/>
  <c r="E4" i="2"/>
  <c r="F4" i="2"/>
  <c r="G4" i="2"/>
  <c r="H4" i="2"/>
  <c r="I4" i="2"/>
  <c r="J4" i="2"/>
  <c r="K4" i="2"/>
  <c r="L4" i="2"/>
  <c r="M4" i="2"/>
  <c r="N4" i="2"/>
  <c r="O4" i="2"/>
  <c r="P4" i="2"/>
  <c r="Q4" i="2"/>
  <c r="R4" i="2"/>
  <c r="S4" i="2"/>
  <c r="T4" i="2"/>
  <c r="U4" i="2"/>
  <c r="V4" i="2"/>
  <c r="W4" i="2"/>
  <c r="X4" i="2"/>
  <c r="Y4" i="2"/>
  <c r="Z4" i="2"/>
  <c r="AA4" i="2"/>
  <c r="AB4" i="2"/>
  <c r="AC4" i="2"/>
  <c r="AD4" i="2"/>
  <c r="AE4" i="2"/>
  <c r="AF4" i="2"/>
  <c r="AG4" i="2"/>
  <c r="AH4" i="2"/>
  <c r="AI4" i="2"/>
  <c r="AJ4" i="2"/>
  <c r="AK4" i="2"/>
  <c r="AL4" i="2"/>
  <c r="AM4" i="2"/>
  <c r="AN4" i="2"/>
  <c r="AO4" i="2"/>
  <c r="AP4" i="2"/>
  <c r="AQ4" i="2"/>
  <c r="AR4" i="2"/>
  <c r="AS4" i="2"/>
  <c r="AT4" i="2"/>
  <c r="C4" i="2"/>
  <c r="AQ16" i="2" l="1"/>
  <c r="AS25" i="1"/>
  <c r="AT25" i="1"/>
  <c r="AU25" i="1"/>
  <c r="AR25" i="1"/>
  <c r="AO28" i="1"/>
  <c r="AP28" i="1" s="1"/>
  <c r="AN28" i="1"/>
  <c r="AE26" i="1"/>
  <c r="AC26" i="1"/>
  <c r="AA26" i="1"/>
  <c r="Y26" i="1"/>
  <c r="Q26" i="1"/>
  <c r="O26" i="1"/>
  <c r="M26" i="1"/>
  <c r="K26" i="1"/>
  <c r="AT31" i="1"/>
  <c r="AS31" i="1"/>
  <c r="AR31" i="1"/>
  <c r="AQ31" i="1"/>
  <c r="AP31" i="1"/>
  <c r="AO31" i="1"/>
  <c r="AN31" i="1"/>
  <c r="AM31" i="1"/>
  <c r="AL31" i="1"/>
  <c r="AK31" i="1"/>
  <c r="AJ31" i="1"/>
  <c r="AJ29" i="1" s="1"/>
  <c r="AI31" i="1"/>
  <c r="AI29" i="1" s="1"/>
  <c r="AH31" i="1"/>
  <c r="AH29" i="1" s="1"/>
  <c r="AO26" i="1"/>
  <c r="AO29" i="1" s="1"/>
  <c r="AP26" i="1"/>
  <c r="AP29" i="1" s="1"/>
  <c r="AQ26" i="1"/>
  <c r="AQ29" i="1" s="1"/>
  <c r="AR26" i="1"/>
  <c r="AR29" i="1" s="1"/>
  <c r="AS26" i="1"/>
  <c r="AS29" i="1" s="1"/>
  <c r="AT26" i="1"/>
  <c r="AS6" i="2" s="1"/>
  <c r="AU26" i="1"/>
  <c r="AT6" i="2" s="1"/>
  <c r="AK29" i="1" l="1"/>
  <c r="AK26" i="1" s="1"/>
  <c r="AQ6" i="2"/>
  <c r="AT29" i="1"/>
  <c r="AR6" i="2"/>
  <c r="AQ17" i="2"/>
  <c r="V16" i="2"/>
  <c r="V17" i="2" s="1"/>
  <c r="W16" i="2"/>
  <c r="X16" i="2"/>
  <c r="X17" i="2" s="1"/>
  <c r="Y16" i="2"/>
  <c r="Y17" i="2" s="1"/>
  <c r="Z16" i="2"/>
  <c r="Z17" i="2" s="1"/>
  <c r="AA16" i="2"/>
  <c r="AB16" i="2"/>
  <c r="AB17" i="2" s="1"/>
  <c r="AC16" i="2"/>
  <c r="AC17" i="2" s="1"/>
  <c r="AD16" i="2"/>
  <c r="AD17" i="2" s="1"/>
  <c r="AE16" i="2"/>
  <c r="AF16" i="2"/>
  <c r="AF17" i="2" s="1"/>
  <c r="AG16" i="2"/>
  <c r="AG17" i="2" s="1"/>
  <c r="AH16" i="2"/>
  <c r="AH17" i="2" s="1"/>
  <c r="AI16" i="2"/>
  <c r="AJ16" i="2"/>
  <c r="AJ17" i="2" s="1"/>
  <c r="AK16" i="2"/>
  <c r="AK17" i="2" s="1"/>
  <c r="AL16" i="2"/>
  <c r="AL17" i="2" s="1"/>
  <c r="AM16" i="2"/>
  <c r="AN16" i="2"/>
  <c r="AN17" i="2" s="1"/>
  <c r="AO16" i="2"/>
  <c r="AO17" i="2" s="1"/>
  <c r="AP16" i="2"/>
  <c r="AP17" i="2" s="1"/>
  <c r="U16" i="2"/>
  <c r="X28" i="1"/>
  <c r="W28" i="1"/>
  <c r="AR17" i="1"/>
  <c r="AU14" i="1"/>
  <c r="AT14" i="1"/>
  <c r="AS14" i="1"/>
  <c r="AR14" i="1"/>
  <c r="AU13" i="1"/>
  <c r="AT13" i="1"/>
  <c r="AS13" i="1"/>
  <c r="AR13" i="1"/>
  <c r="AS12" i="1"/>
  <c r="AT12" i="1"/>
  <c r="AU12" i="1"/>
  <c r="AU11" i="1"/>
  <c r="AT11" i="1"/>
  <c r="AS11" i="1"/>
  <c r="AR11" i="1"/>
  <c r="AS5" i="1"/>
  <c r="AT5" i="1"/>
  <c r="AU5" i="1"/>
  <c r="AS6" i="1"/>
  <c r="AT6" i="1"/>
  <c r="AU6" i="1"/>
  <c r="AU7" i="1"/>
  <c r="AT7" i="1"/>
  <c r="AT19" i="1" s="1"/>
  <c r="AS7" i="1"/>
  <c r="AR7" i="1"/>
  <c r="AR6" i="1"/>
  <c r="AR8" i="1"/>
  <c r="AR9" i="1"/>
  <c r="AR10" i="1"/>
  <c r="AR12" i="1"/>
  <c r="AR15" i="1"/>
  <c r="AR16" i="1"/>
  <c r="AR18" i="1"/>
  <c r="AR5" i="1"/>
  <c r="AR3" i="1"/>
  <c r="AS3" i="1" s="1"/>
  <c r="AT3" i="1" s="1"/>
  <c r="AU3" i="1" s="1"/>
  <c r="AA27" i="1"/>
  <c r="Z27" i="1"/>
  <c r="AQ7" i="2"/>
  <c r="AL29" i="1" l="1"/>
  <c r="AR19" i="1"/>
  <c r="AS19" i="1"/>
  <c r="AI17" i="2"/>
  <c r="AA17" i="2"/>
  <c r="AM17" i="2"/>
  <c r="AE17" i="2"/>
  <c r="W17" i="2"/>
  <c r="AU19" i="1"/>
  <c r="C6" i="2"/>
  <c r="C15" i="2" s="1"/>
  <c r="D6" i="2"/>
  <c r="D15" i="2" s="1"/>
  <c r="E6" i="2"/>
  <c r="E15" i="2" s="1"/>
  <c r="F6" i="2"/>
  <c r="F15" i="2" s="1"/>
  <c r="G6" i="2"/>
  <c r="G15" i="2" s="1"/>
  <c r="H6" i="2"/>
  <c r="H15" i="2" s="1"/>
  <c r="I6" i="2"/>
  <c r="J6" i="2"/>
  <c r="K6" i="2"/>
  <c r="L6" i="2"/>
  <c r="M6" i="2"/>
  <c r="N6" i="2"/>
  <c r="O6" i="2"/>
  <c r="P6" i="2"/>
  <c r="Q6" i="2"/>
  <c r="R6" i="2"/>
  <c r="S6" i="2"/>
  <c r="T6" i="2"/>
  <c r="U6" i="2"/>
  <c r="V6" i="2"/>
  <c r="W6" i="2"/>
  <c r="X6" i="2"/>
  <c r="Y6" i="2"/>
  <c r="Z6" i="2"/>
  <c r="AA6" i="2"/>
  <c r="AB6" i="2"/>
  <c r="AC6" i="2"/>
  <c r="AD6" i="2"/>
  <c r="AE6" i="2"/>
  <c r="AF6" i="2"/>
  <c r="AG6" i="2"/>
  <c r="AH6" i="2"/>
  <c r="AI6" i="2"/>
  <c r="AJ6" i="2"/>
  <c r="AN6" i="2"/>
  <c r="AO6" i="2"/>
  <c r="AP6" i="2"/>
  <c r="B6" i="2"/>
  <c r="K7" i="2"/>
  <c r="P7" i="2"/>
  <c r="T7" i="2"/>
  <c r="X7" i="2"/>
  <c r="Y7" i="2"/>
  <c r="Z7" i="2"/>
  <c r="AA7" i="2"/>
  <c r="AA8" i="2" s="1"/>
  <c r="AB7" i="2"/>
  <c r="AC7" i="2"/>
  <c r="AD7" i="2"/>
  <c r="AD8" i="2" s="1"/>
  <c r="AE7" i="2"/>
  <c r="AF7" i="2"/>
  <c r="AG7" i="2"/>
  <c r="AH7" i="2"/>
  <c r="AI7" i="2"/>
  <c r="AI8" i="2" s="1"/>
  <c r="AJ7" i="2"/>
  <c r="AK7" i="2"/>
  <c r="AL7" i="2"/>
  <c r="AL8" i="2" s="1"/>
  <c r="AM7" i="2"/>
  <c r="AN7" i="2"/>
  <c r="AO7" i="2"/>
  <c r="AP7" i="2"/>
  <c r="AO1" i="2"/>
  <c r="AP1" i="2"/>
  <c r="AP14" i="2" s="1"/>
  <c r="AM1" i="2"/>
  <c r="AN1" i="2"/>
  <c r="AF1" i="2"/>
  <c r="AG1" i="2"/>
  <c r="AH1" i="2"/>
  <c r="AI1" i="2"/>
  <c r="AJ1" i="2"/>
  <c r="AK1" i="2"/>
  <c r="AL1" i="2"/>
  <c r="AB1" i="2"/>
  <c r="AC1" i="2"/>
  <c r="AD1" i="2"/>
  <c r="AE1" i="2"/>
  <c r="U1" i="2"/>
  <c r="V1" i="2"/>
  <c r="W1" i="2"/>
  <c r="X1" i="2"/>
  <c r="Y1" i="2"/>
  <c r="Z1" i="2"/>
  <c r="AA1" i="2"/>
  <c r="C1" i="2"/>
  <c r="D1" i="2"/>
  <c r="E1" i="2"/>
  <c r="F1" i="2"/>
  <c r="G1" i="2"/>
  <c r="H1" i="2"/>
  <c r="I1" i="2"/>
  <c r="J1" i="2"/>
  <c r="K1" i="2"/>
  <c r="L1" i="2"/>
  <c r="M1" i="2"/>
  <c r="N1" i="2"/>
  <c r="O1" i="2"/>
  <c r="P1" i="2"/>
  <c r="Q1" i="2"/>
  <c r="R1" i="2"/>
  <c r="S1" i="2"/>
  <c r="T1" i="2"/>
  <c r="B1" i="2"/>
  <c r="AA28" i="1"/>
  <c r="AJ28" i="1"/>
  <c r="AF28" i="1"/>
  <c r="AG28" i="1"/>
  <c r="AH28" i="1"/>
  <c r="AG27" i="1"/>
  <c r="AH27" i="1"/>
  <c r="AF27" i="1"/>
  <c r="AD28" i="1"/>
  <c r="AD27" i="1"/>
  <c r="AJ27" i="1"/>
  <c r="I3" i="1"/>
  <c r="J3" i="1"/>
  <c r="K3" i="1"/>
  <c r="L3" i="1"/>
  <c r="M3" i="1"/>
  <c r="N3" i="1"/>
  <c r="O3" i="1"/>
  <c r="P3" i="1"/>
  <c r="Q3" i="1"/>
  <c r="R3" i="1"/>
  <c r="S3" i="1"/>
  <c r="T3" i="1"/>
  <c r="U3" i="1"/>
  <c r="V3" i="1"/>
  <c r="W3" i="1"/>
  <c r="X3" i="1"/>
  <c r="Y3" i="1"/>
  <c r="Z3" i="1"/>
  <c r="AA3" i="1"/>
  <c r="AB3" i="1"/>
  <c r="AC3" i="1"/>
  <c r="AD3" i="1"/>
  <c r="AE3" i="1"/>
  <c r="AF3" i="1"/>
  <c r="AG3" i="1"/>
  <c r="AH3" i="1"/>
  <c r="AI3" i="1"/>
  <c r="AJ3" i="1"/>
  <c r="AK3" i="1"/>
  <c r="AL3" i="1"/>
  <c r="AM3" i="1"/>
  <c r="AN3" i="1"/>
  <c r="AO3" i="1"/>
  <c r="AP3" i="1"/>
  <c r="AQ3" i="1"/>
  <c r="AQ25" i="1"/>
  <c r="AP25" i="1"/>
  <c r="AO25" i="1"/>
  <c r="AN25" i="1"/>
  <c r="AM25" i="1"/>
  <c r="AL22" i="1"/>
  <c r="AL25" i="1"/>
  <c r="AK22" i="1"/>
  <c r="AK25" i="1"/>
  <c r="AJ22" i="1"/>
  <c r="AJ25" i="1"/>
  <c r="AI22" i="1"/>
  <c r="AI25" i="1"/>
  <c r="AH22" i="1"/>
  <c r="AH25" i="1"/>
  <c r="AG22" i="1"/>
  <c r="AG25" i="1"/>
  <c r="AF22" i="1"/>
  <c r="AF25" i="1"/>
  <c r="AE22" i="1"/>
  <c r="AE25" i="1"/>
  <c r="AD22" i="1"/>
  <c r="AD25" i="1"/>
  <c r="AC22" i="1"/>
  <c r="AC25" i="1"/>
  <c r="AB22" i="1"/>
  <c r="AB25" i="1"/>
  <c r="AA22" i="1"/>
  <c r="AA25" i="1"/>
  <c r="Z22" i="1"/>
  <c r="Z25" i="1"/>
  <c r="Y22" i="1"/>
  <c r="Y25" i="1"/>
  <c r="X22" i="1"/>
  <c r="X25" i="1"/>
  <c r="W22" i="1"/>
  <c r="W25" i="1"/>
  <c r="V22" i="1"/>
  <c r="V25" i="1"/>
  <c r="U22" i="1"/>
  <c r="U25" i="1"/>
  <c r="T22" i="1"/>
  <c r="T25" i="1"/>
  <c r="S22" i="1"/>
  <c r="S25" i="1"/>
  <c r="R22" i="1"/>
  <c r="R25" i="1"/>
  <c r="Q22" i="1"/>
  <c r="Q25" i="1"/>
  <c r="P22" i="1"/>
  <c r="P25" i="1"/>
  <c r="O22" i="1"/>
  <c r="O25" i="1"/>
  <c r="N22" i="1"/>
  <c r="N25" i="1"/>
  <c r="M22" i="1"/>
  <c r="M25" i="1"/>
  <c r="L22" i="1"/>
  <c r="L25" i="1"/>
  <c r="K22" i="1"/>
  <c r="K25" i="1"/>
  <c r="J22" i="1"/>
  <c r="J25" i="1"/>
  <c r="I22" i="1"/>
  <c r="I25" i="1"/>
  <c r="H22" i="1"/>
  <c r="H25" i="1"/>
  <c r="G22" i="1"/>
  <c r="G25" i="1"/>
  <c r="F22" i="1"/>
  <c r="F25" i="1"/>
  <c r="E22" i="1"/>
  <c r="E25" i="1"/>
  <c r="D22" i="1"/>
  <c r="D25" i="1"/>
  <c r="C22" i="1"/>
  <c r="C25" i="1"/>
  <c r="AQ22" i="1"/>
  <c r="AP22" i="1"/>
  <c r="AO22" i="1"/>
  <c r="AN22" i="1"/>
  <c r="AM22" i="1"/>
  <c r="AQ19" i="1"/>
  <c r="AP19" i="1"/>
  <c r="AO19" i="1"/>
  <c r="AN19" i="1"/>
  <c r="AM19" i="1"/>
  <c r="AL19" i="1"/>
  <c r="AK19" i="1"/>
  <c r="AJ19" i="1"/>
  <c r="AI19" i="1"/>
  <c r="AH19" i="1"/>
  <c r="AG19" i="1"/>
  <c r="AF19" i="1"/>
  <c r="AE19" i="1"/>
  <c r="AD19" i="1"/>
  <c r="AC19" i="1"/>
  <c r="AB19" i="1"/>
  <c r="AA19" i="1"/>
  <c r="Z19" i="1"/>
  <c r="Y19" i="1"/>
  <c r="X19" i="1"/>
  <c r="W19" i="1"/>
  <c r="V19" i="1"/>
  <c r="U19" i="1"/>
  <c r="T19" i="1"/>
  <c r="S19" i="1"/>
  <c r="R19" i="1"/>
  <c r="Q19" i="1"/>
  <c r="P19" i="1"/>
  <c r="O19" i="1"/>
  <c r="N19" i="1"/>
  <c r="M19" i="1"/>
  <c r="L19" i="1"/>
  <c r="K19" i="1"/>
  <c r="J19" i="1"/>
  <c r="I19" i="1"/>
  <c r="H19" i="1"/>
  <c r="G19" i="1"/>
  <c r="F19" i="1"/>
  <c r="D19" i="1"/>
  <c r="C19" i="1"/>
  <c r="AQ17" i="1"/>
  <c r="AP17" i="1"/>
  <c r="AO17" i="1"/>
  <c r="AN17" i="1"/>
  <c r="AM17" i="1"/>
  <c r="AQ14" i="1"/>
  <c r="AP14" i="1"/>
  <c r="AO14" i="1"/>
  <c r="AN14" i="1"/>
  <c r="AM14" i="1"/>
  <c r="AQ13" i="1"/>
  <c r="AP13" i="1"/>
  <c r="AO13" i="1"/>
  <c r="AN13" i="1"/>
  <c r="AM13" i="1"/>
  <c r="AQ11" i="1"/>
  <c r="AP11" i="1"/>
  <c r="AO11" i="1"/>
  <c r="AN11" i="1"/>
  <c r="AM11" i="1"/>
  <c r="AQ7" i="1"/>
  <c r="AP7" i="1"/>
  <c r="AO7" i="1"/>
  <c r="AN7" i="1"/>
  <c r="AM7" i="1"/>
  <c r="AQ5" i="1"/>
  <c r="AP5" i="1"/>
  <c r="AO5" i="1"/>
  <c r="AN5" i="1"/>
  <c r="AM5" i="1"/>
  <c r="AL26" i="1" l="1"/>
  <c r="AK6" i="2" s="1"/>
  <c r="AM29" i="1"/>
  <c r="AN8" i="2"/>
  <c r="AF8" i="2"/>
  <c r="AM8" i="2"/>
  <c r="AE8" i="2"/>
  <c r="AG8" i="2"/>
  <c r="Y8" i="2"/>
  <c r="AK8" i="2"/>
  <c r="AC8" i="2"/>
  <c r="AJ8" i="2"/>
  <c r="AB8" i="2"/>
  <c r="AO8" i="2"/>
  <c r="AP8" i="2"/>
  <c r="AH8" i="2"/>
  <c r="Z8" i="2"/>
  <c r="AQ8" i="2"/>
  <c r="K10" i="2"/>
  <c r="K14" i="2"/>
  <c r="AE10" i="2"/>
  <c r="AE14" i="2"/>
  <c r="R10" i="2"/>
  <c r="R14" i="2"/>
  <c r="J10" i="2"/>
  <c r="J14" i="2"/>
  <c r="AA10" i="2"/>
  <c r="AA14" i="2"/>
  <c r="AD10" i="2"/>
  <c r="AD14" i="2"/>
  <c r="AG10" i="2"/>
  <c r="AG14" i="2"/>
  <c r="C10" i="2"/>
  <c r="C14" i="2"/>
  <c r="AC10" i="2"/>
  <c r="AC14" i="2"/>
  <c r="P10" i="2"/>
  <c r="P14" i="2"/>
  <c r="H10" i="2"/>
  <c r="H14" i="2"/>
  <c r="Y10" i="2"/>
  <c r="Y14" i="2"/>
  <c r="AB10" i="2"/>
  <c r="AB14" i="2"/>
  <c r="AN10" i="2"/>
  <c r="AN14" i="2"/>
  <c r="Q10" i="2"/>
  <c r="Q14" i="2"/>
  <c r="O10" i="2"/>
  <c r="O14" i="2"/>
  <c r="G10" i="2"/>
  <c r="G14" i="2"/>
  <c r="X10" i="2"/>
  <c r="X14" i="2"/>
  <c r="AL10" i="2"/>
  <c r="AL14" i="2"/>
  <c r="AM10" i="2"/>
  <c r="AM14" i="2"/>
  <c r="S10" i="2"/>
  <c r="S14" i="2"/>
  <c r="AH10" i="2"/>
  <c r="AH14" i="2"/>
  <c r="I10" i="2"/>
  <c r="I14" i="2"/>
  <c r="AF10" i="2"/>
  <c r="AF14" i="2"/>
  <c r="N10" i="2"/>
  <c r="N14" i="2"/>
  <c r="F10" i="2"/>
  <c r="F14" i="2"/>
  <c r="W10" i="2"/>
  <c r="W14" i="2"/>
  <c r="AK10" i="2"/>
  <c r="AK14" i="2"/>
  <c r="Z10" i="2"/>
  <c r="Z14" i="2"/>
  <c r="B10" i="2"/>
  <c r="B14" i="2"/>
  <c r="M10" i="2"/>
  <c r="M14" i="2"/>
  <c r="E10" i="2"/>
  <c r="E14" i="2"/>
  <c r="V10" i="2"/>
  <c r="V14" i="2"/>
  <c r="AJ10" i="2"/>
  <c r="AJ14" i="2"/>
  <c r="AO10" i="2"/>
  <c r="AO14" i="2"/>
  <c r="T10" i="2"/>
  <c r="T14" i="2"/>
  <c r="L10" i="2"/>
  <c r="L14" i="2"/>
  <c r="D10" i="2"/>
  <c r="D14" i="2"/>
  <c r="U10" i="2"/>
  <c r="U14" i="2"/>
  <c r="AI10" i="2"/>
  <c r="AI14" i="2"/>
  <c r="AQ1" i="2"/>
  <c r="AP10" i="2"/>
  <c r="Q7" i="2"/>
  <c r="L7" i="2"/>
  <c r="U7" i="2"/>
  <c r="B7" i="2"/>
  <c r="B15" i="2"/>
  <c r="AM26" i="1" l="1"/>
  <c r="AL6" i="2" s="1"/>
  <c r="AN29" i="1"/>
  <c r="AN26" i="1" s="1"/>
  <c r="AM6" i="2" s="1"/>
  <c r="L8" i="2"/>
  <c r="L15" i="2"/>
  <c r="Q8" i="2"/>
  <c r="Q15" i="2"/>
  <c r="Q11" i="2" s="1"/>
  <c r="M7" i="2"/>
  <c r="M15" i="2" s="1"/>
  <c r="U8" i="2"/>
  <c r="M8" i="2"/>
  <c r="L11" i="2"/>
  <c r="AR1" i="2"/>
  <c r="AS1" i="2" s="1"/>
  <c r="AT1" i="2" s="1"/>
  <c r="AQ10" i="2"/>
  <c r="R7" i="2"/>
  <c r="R15" i="2" s="1"/>
  <c r="N7" i="2"/>
  <c r="M11" i="2"/>
  <c r="V7" i="2"/>
  <c r="V15" i="2" s="1"/>
  <c r="AA15" i="2" s="1"/>
  <c r="C7" i="2"/>
  <c r="D7" i="2" s="1"/>
  <c r="E7" i="2" s="1"/>
  <c r="F7" i="2" s="1"/>
  <c r="G7" i="2" s="1"/>
  <c r="H7" i="2" s="1"/>
  <c r="I7" i="2" s="1"/>
  <c r="I15" i="2" s="1"/>
  <c r="AF15" i="2" l="1"/>
  <c r="AA11" i="2"/>
  <c r="N15" i="2"/>
  <c r="V11" i="2"/>
  <c r="V8" i="2"/>
  <c r="N8" i="2"/>
  <c r="R8" i="2"/>
  <c r="AR10" i="2"/>
  <c r="AQ14" i="2"/>
  <c r="J7" i="2"/>
  <c r="I11" i="2"/>
  <c r="W7" i="2"/>
  <c r="W15" i="2" s="1"/>
  <c r="AB15" i="2" s="1"/>
  <c r="S7" i="2"/>
  <c r="R11" i="2"/>
  <c r="O7" i="2"/>
  <c r="AG15" i="2" l="1"/>
  <c r="AB11" i="2"/>
  <c r="S15" i="2"/>
  <c r="X15" i="2" s="1"/>
  <c r="AC15" i="2" s="1"/>
  <c r="K8" i="2"/>
  <c r="J15" i="2"/>
  <c r="O15" i="2" s="1"/>
  <c r="T15" i="2" s="1"/>
  <c r="Y15" i="2" s="1"/>
  <c r="K15" i="2"/>
  <c r="P15" i="2" s="1"/>
  <c r="U15" i="2" s="1"/>
  <c r="N11" i="2"/>
  <c r="AK15" i="2"/>
  <c r="AF11" i="2"/>
  <c r="O8" i="2"/>
  <c r="P8" i="2"/>
  <c r="S8" i="2"/>
  <c r="T8" i="2"/>
  <c r="W8" i="2"/>
  <c r="X8" i="2"/>
  <c r="S11" i="2"/>
  <c r="W11" i="2"/>
  <c r="P11" i="2"/>
  <c r="AS10" i="2"/>
  <c r="AR14" i="2"/>
  <c r="X11" i="2"/>
  <c r="Z15" i="2" l="1"/>
  <c r="U11" i="2"/>
  <c r="K11" i="2"/>
  <c r="AP15" i="2"/>
  <c r="AP11" i="2" s="1"/>
  <c r="AP12" i="2" s="1"/>
  <c r="AK11" i="2"/>
  <c r="AK12" i="2" s="1"/>
  <c r="O11" i="2"/>
  <c r="AH15" i="2"/>
  <c r="AC11" i="2"/>
  <c r="AD15" i="2"/>
  <c r="Y11" i="2"/>
  <c r="J11" i="2"/>
  <c r="T11" i="2"/>
  <c r="AL15" i="2"/>
  <c r="AG11" i="2"/>
  <c r="AT10" i="2"/>
  <c r="AT14" i="2" s="1"/>
  <c r="AS14" i="2"/>
  <c r="AM15" i="2" l="1"/>
  <c r="AM11" i="2" s="1"/>
  <c r="AM12" i="2" s="1"/>
  <c r="AH11" i="2"/>
  <c r="AI15" i="2"/>
  <c r="AD11" i="2"/>
  <c r="AQ15" i="2"/>
  <c r="AQ11" i="2" s="1"/>
  <c r="AQ12" i="2" s="1"/>
  <c r="AL11" i="2"/>
  <c r="AL12" i="2" s="1"/>
  <c r="AE15" i="2"/>
  <c r="Z11" i="2"/>
  <c r="AN15" i="2" l="1"/>
  <c r="AN11" i="2" s="1"/>
  <c r="AN12" i="2" s="1"/>
  <c r="AI11" i="2"/>
  <c r="AJ15" i="2"/>
  <c r="AE11" i="2"/>
  <c r="AO15" i="2" l="1"/>
  <c r="AO11" i="2" s="1"/>
  <c r="AO12" i="2" s="1"/>
  <c r="AJ11" i="2"/>
  <c r="AJ1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wilson</author>
    <author>Wilson</author>
  </authors>
  <commentList>
    <comment ref="V3" authorId="0" shapeId="0" xr:uid="{538AE09A-0F87-4C04-9C62-89432B921C15}">
      <text>
        <r>
          <rPr>
            <b/>
            <sz val="9"/>
            <color indexed="81"/>
            <rFont val="Tahoma"/>
            <family val="2"/>
          </rPr>
          <t>wilson:</t>
        </r>
        <r>
          <rPr>
            <sz val="9"/>
            <color indexed="81"/>
            <rFont val="Tahoma"/>
            <family val="2"/>
          </rPr>
          <t xml:space="preserve">
+HBS Dell case</t>
        </r>
      </text>
    </comment>
    <comment ref="AA3" authorId="0" shapeId="0" xr:uid="{D093F467-976A-46F9-895C-34B4AB898C94}">
      <text>
        <r>
          <rPr>
            <b/>
            <sz val="9"/>
            <color indexed="81"/>
            <rFont val="Tahoma"/>
            <family val="2"/>
          </rPr>
          <t>wilson:</t>
        </r>
        <r>
          <rPr>
            <sz val="9"/>
            <color indexed="81"/>
            <rFont val="Tahoma"/>
            <family val="2"/>
          </rPr>
          <t xml:space="preserve">
smooth gap between 1998 and 2000</t>
        </r>
      </text>
    </comment>
    <comment ref="AC3" authorId="0" shapeId="0" xr:uid="{16BB1CE8-984F-4ECE-B47E-95A63AD1F9C2}">
      <text>
        <r>
          <rPr>
            <b/>
            <sz val="9"/>
            <color indexed="81"/>
            <rFont val="Tahoma"/>
            <family val="2"/>
          </rPr>
          <t>wilson:</t>
        </r>
        <r>
          <rPr>
            <sz val="9"/>
            <color indexed="81"/>
            <rFont val="Tahoma"/>
            <family val="2"/>
          </rPr>
          <t xml:space="preserve">
smooth gap between 2000 and 2002</t>
        </r>
      </text>
    </comment>
    <comment ref="AE3" authorId="0" shapeId="0" xr:uid="{447EC0A3-B97A-4E9D-95FD-788C9E404B65}">
      <text>
        <r>
          <rPr>
            <b/>
            <sz val="9"/>
            <color indexed="81"/>
            <rFont val="Tahoma"/>
            <family val="2"/>
          </rPr>
          <t>wilson:</t>
        </r>
        <r>
          <rPr>
            <sz val="9"/>
            <color indexed="81"/>
            <rFont val="Tahoma"/>
            <family val="2"/>
          </rPr>
          <t xml:space="preserve">
smooth gap between 2002 and 2004.</t>
        </r>
      </text>
    </comment>
    <comment ref="AK3" authorId="0" shapeId="0" xr:uid="{C485166F-856E-4C50-A8D7-2E00305853BA}">
      <text>
        <r>
          <rPr>
            <b/>
            <sz val="9"/>
            <color indexed="81"/>
            <rFont val="Tahoma"/>
            <family val="2"/>
          </rPr>
          <t>wilson:</t>
        </r>
        <r>
          <rPr>
            <sz val="9"/>
            <color indexed="81"/>
            <rFont val="Tahoma"/>
            <family val="2"/>
          </rPr>
          <t xml:space="preserve">
https://arstechnica.com/apple/2010/10/apple-breaks-10-market-share-in-us-lenovo-climbs-globally/</t>
        </r>
      </text>
    </comment>
    <comment ref="AL3" authorId="0" shapeId="0" xr:uid="{960D8C81-0085-4F2A-851B-0D252A076B78}">
      <text>
        <r>
          <rPr>
            <b/>
            <sz val="9"/>
            <color indexed="81"/>
            <rFont val="Tahoma"/>
            <family val="2"/>
          </rPr>
          <t>wilson:</t>
        </r>
        <r>
          <rPr>
            <sz val="9"/>
            <color indexed="81"/>
            <rFont val="Tahoma"/>
            <family val="2"/>
          </rPr>
          <t xml:space="preserve">
https://arstechnica.com/apple/2010/10/apple-breaks-10-market-share-in-us-lenovo-climbs-globally/</t>
        </r>
      </text>
    </comment>
    <comment ref="AR3" authorId="1" shapeId="0" xr:uid="{2DABC12D-86C7-4E42-9D35-C79CE0ED58E4}">
      <text>
        <r>
          <rPr>
            <b/>
            <sz val="9"/>
            <color indexed="81"/>
            <rFont val="Tahoma"/>
            <family val="2"/>
          </rPr>
          <t>Wilson:</t>
        </r>
        <r>
          <rPr>
            <sz val="9"/>
            <color indexed="81"/>
            <rFont val="Tahoma"/>
            <family val="2"/>
          </rPr>
          <t xml:space="preserve">
Gartner quarterly numbers from Statista</t>
        </r>
      </text>
    </comment>
    <comment ref="B5" authorId="0" shapeId="0" xr:uid="{019B2168-548D-4A32-AE1C-2135F5F7E6A3}">
      <text>
        <r>
          <rPr>
            <b/>
            <sz val="9"/>
            <color indexed="81"/>
            <rFont val="Tahoma"/>
            <family val="2"/>
          </rPr>
          <t>wilson:</t>
        </r>
        <r>
          <rPr>
            <sz val="9"/>
            <color indexed="81"/>
            <rFont val="Tahoma"/>
            <family val="2"/>
          </rPr>
          <t xml:space="preserve">
https://en.wikipedia.org/wiki/Acer_Inc.</t>
        </r>
      </text>
    </comment>
    <comment ref="B8" authorId="0" shapeId="0" xr:uid="{519C4B77-DBA8-4022-8951-86DB9B13049C}">
      <text>
        <r>
          <rPr>
            <b/>
            <sz val="9"/>
            <color indexed="81"/>
            <rFont val="Tahoma"/>
            <family val="2"/>
          </rPr>
          <t>wilson:</t>
        </r>
        <r>
          <rPr>
            <sz val="9"/>
            <color indexed="81"/>
            <rFont val="Tahoma"/>
            <family val="2"/>
          </rPr>
          <t xml:space="preserve">
TRS - Tandy/Radioshack</t>
        </r>
      </text>
    </comment>
    <comment ref="G8" authorId="0" shapeId="0" xr:uid="{98051CD0-8094-4777-87F1-F5C7D8A5D1D5}">
      <text>
        <r>
          <rPr>
            <b/>
            <sz val="9"/>
            <color indexed="81"/>
            <rFont val="Tahoma"/>
            <family val="2"/>
          </rPr>
          <t>wilson:</t>
        </r>
        <r>
          <rPr>
            <sz val="9"/>
            <color indexed="81"/>
            <rFont val="Tahoma"/>
            <family val="2"/>
          </rPr>
          <t xml:space="preserve">
TRS 80</t>
        </r>
      </text>
    </comment>
    <comment ref="T8" authorId="0" shapeId="0" xr:uid="{7F359C53-26C1-4839-95BA-484A7DDA2F62}">
      <text>
        <r>
          <rPr>
            <b/>
            <sz val="9"/>
            <color indexed="81"/>
            <rFont val="Tahoma"/>
            <family val="2"/>
          </rPr>
          <t>wilson:</t>
        </r>
        <r>
          <rPr>
            <sz val="9"/>
            <color indexed="81"/>
            <rFont val="Tahoma"/>
            <family val="2"/>
          </rPr>
          <t xml:space="preserve">
Tandy acquired by AST</t>
        </r>
      </text>
    </comment>
    <comment ref="B9" authorId="0" shapeId="0" xr:uid="{8200DA0F-519A-4CC9-8C2B-DB109EFFFA8B}">
      <text>
        <r>
          <rPr>
            <b/>
            <sz val="9"/>
            <color indexed="81"/>
            <rFont val="Tahoma"/>
            <family val="2"/>
          </rPr>
          <t>wilson:</t>
        </r>
        <r>
          <rPr>
            <sz val="9"/>
            <color indexed="81"/>
            <rFont val="Tahoma"/>
            <family val="2"/>
          </rPr>
          <t xml:space="preserve">
https://www.c64forever.com/history/cbm/
https://en.wikipedia.org/wiki/Commodore_International</t>
        </r>
      </text>
    </comment>
    <comment ref="E9" authorId="0" shapeId="0" xr:uid="{8EDA3EE5-86DA-4A86-B767-FCF621ECFD5C}">
      <text>
        <r>
          <rPr>
            <b/>
            <sz val="9"/>
            <color indexed="81"/>
            <rFont val="Tahoma"/>
            <family val="2"/>
          </rPr>
          <t>wilson:</t>
        </r>
        <r>
          <rPr>
            <sz val="9"/>
            <color indexed="81"/>
            <rFont val="Tahoma"/>
            <family val="2"/>
          </rPr>
          <t xml:space="preserve">
modified to use an average of 1980 and 1982.  Smoothing the curve.</t>
        </r>
      </text>
    </comment>
    <comment ref="H9" authorId="0" shapeId="0" xr:uid="{B9DCD6C8-D6C9-440B-87DC-B89E2DCB8971}">
      <text>
        <r>
          <rPr>
            <b/>
            <sz val="9"/>
            <color indexed="81"/>
            <rFont val="Tahoma"/>
            <family val="2"/>
          </rPr>
          <t>wilson:</t>
        </r>
        <r>
          <rPr>
            <sz val="9"/>
            <color indexed="81"/>
            <rFont val="Tahoma"/>
            <family val="2"/>
          </rPr>
          <t xml:space="preserve">
Commodore PET
VIC 20
http://www.commodore.ca/commodore-products/commodore-pet-the-worlds-first-personal-computer/</t>
        </r>
      </text>
    </comment>
    <comment ref="I9" authorId="0" shapeId="0" xr:uid="{4E70C820-2C4E-4981-BB19-A240C7AB7F95}">
      <text>
        <r>
          <rPr>
            <b/>
            <sz val="9"/>
            <color indexed="81"/>
            <rFont val="Tahoma"/>
            <family val="2"/>
          </rPr>
          <t>wilson:</t>
        </r>
        <r>
          <rPr>
            <sz val="9"/>
            <color indexed="81"/>
            <rFont val="Tahoma"/>
            <family val="2"/>
          </rPr>
          <t xml:space="preserve">
modified to use an average of 1980 and 1982.  Smoothing the curve.</t>
        </r>
      </text>
    </comment>
    <comment ref="J9" authorId="0" shapeId="0" xr:uid="{15F1DC59-3F15-43A5-AC72-76277896484A}">
      <text>
        <r>
          <rPr>
            <b/>
            <sz val="9"/>
            <color indexed="81"/>
            <rFont val="Tahoma"/>
            <family val="2"/>
          </rPr>
          <t>wilson:</t>
        </r>
        <r>
          <rPr>
            <sz val="9"/>
            <color indexed="81"/>
            <rFont val="Tahoma"/>
            <family val="2"/>
          </rPr>
          <t xml:space="preserve">
Commodore 64
http://www.commodore.ca/commodore-products/commodore-64-the-best-selling-computer-in-history/</t>
        </r>
      </text>
    </comment>
    <comment ref="K9" authorId="0" shapeId="0" xr:uid="{0BA9F520-46BF-4134-84E2-61711B567144}">
      <text>
        <r>
          <rPr>
            <b/>
            <sz val="9"/>
            <color indexed="81"/>
            <rFont val="Tahoma"/>
            <family val="2"/>
          </rPr>
          <t>wilson:</t>
        </r>
        <r>
          <rPr>
            <sz val="9"/>
            <color indexed="81"/>
            <rFont val="Tahoma"/>
            <family val="2"/>
          </rPr>
          <t xml:space="preserve">
Scaled back on the 2 million unit ARS number to stay within market limits.  Business market growing much more rapidly than consumer market.</t>
        </r>
      </text>
    </comment>
    <comment ref="M9" authorId="0" shapeId="0" xr:uid="{75AE7AC3-20F3-4634-B4FB-4E1B1FCDC898}">
      <text>
        <r>
          <rPr>
            <b/>
            <sz val="9"/>
            <color indexed="81"/>
            <rFont val="Tahoma"/>
            <family val="2"/>
          </rPr>
          <t>wilson:</t>
        </r>
        <r>
          <rPr>
            <sz val="9"/>
            <color indexed="81"/>
            <rFont val="Tahoma"/>
            <family val="2"/>
          </rPr>
          <t xml:space="preserve">
Amiga introduced</t>
        </r>
      </text>
    </comment>
    <comment ref="K10" authorId="0" shapeId="0" xr:uid="{81FF40E0-016C-418D-A9EB-078BCD6BDDC5}">
      <text>
        <r>
          <rPr>
            <b/>
            <sz val="9"/>
            <color indexed="81"/>
            <rFont val="Tahoma"/>
            <family val="2"/>
          </rPr>
          <t>wilson:</t>
        </r>
        <r>
          <rPr>
            <sz val="9"/>
            <color indexed="81"/>
            <rFont val="Tahoma"/>
            <family val="2"/>
          </rPr>
          <t xml:space="preserve">
started 1983
https://tshaonline.org/handbook/online/articles/dnc01</t>
        </r>
      </text>
    </comment>
    <comment ref="AB10" authorId="0" shapeId="0" xr:uid="{FC81AEFA-19D1-4A7D-9442-AC8DA7DB7C41}">
      <text>
        <r>
          <rPr>
            <b/>
            <sz val="9"/>
            <color indexed="81"/>
            <rFont val="Tahoma"/>
            <family val="2"/>
          </rPr>
          <t>wilson:</t>
        </r>
        <r>
          <rPr>
            <sz val="9"/>
            <color indexed="81"/>
            <rFont val="Tahoma"/>
            <family val="2"/>
          </rPr>
          <t xml:space="preserve">
Acquired by HP</t>
        </r>
      </text>
    </comment>
    <comment ref="B11" authorId="0" shapeId="0" xr:uid="{DB1A9BCF-D463-4070-85F6-A8D84E823357}">
      <text>
        <r>
          <rPr>
            <b/>
            <sz val="9"/>
            <color indexed="81"/>
            <rFont val="Tahoma"/>
            <family val="2"/>
          </rPr>
          <t>wilson:</t>
        </r>
        <r>
          <rPr>
            <sz val="9"/>
            <color indexed="81"/>
            <rFont val="Tahoma"/>
            <family val="2"/>
          </rPr>
          <t xml:space="preserve">
https://www.entrepreneur.com/article/197566</t>
        </r>
      </text>
    </comment>
    <comment ref="L11" authorId="0" shapeId="0" xr:uid="{A0298CE2-A00D-4786-93BB-7307D558D91D}">
      <text>
        <r>
          <rPr>
            <b/>
            <sz val="9"/>
            <color indexed="81"/>
            <rFont val="Tahoma"/>
            <family val="2"/>
          </rPr>
          <t>wilson:</t>
        </r>
        <r>
          <rPr>
            <sz val="9"/>
            <color indexed="81"/>
            <rFont val="Tahoma"/>
            <family val="2"/>
          </rPr>
          <t xml:space="preserve">
http://www.dell.com/learn/us/en/uscorp1/our-history</t>
        </r>
      </text>
    </comment>
    <comment ref="P11" authorId="0" shapeId="0" xr:uid="{C5CAB206-48DB-4752-8C5C-FE5F7BC9A1E3}">
      <text>
        <r>
          <rPr>
            <b/>
            <sz val="9"/>
            <color indexed="81"/>
            <rFont val="Tahoma"/>
            <family val="2"/>
          </rPr>
          <t>wilson:</t>
        </r>
        <r>
          <rPr>
            <sz val="9"/>
            <color indexed="81"/>
            <rFont val="Tahoma"/>
            <family val="2"/>
          </rPr>
          <t xml:space="preserve">
Dell IPO</t>
        </r>
      </text>
    </comment>
    <comment ref="X11" authorId="0" shapeId="0" xr:uid="{5F6BE6A9-A84D-418B-930A-E5A9855BCFB6}">
      <text>
        <r>
          <rPr>
            <b/>
            <sz val="9"/>
            <color indexed="81"/>
            <rFont val="Tahoma"/>
            <family val="2"/>
          </rPr>
          <t>wilson:</t>
        </r>
        <r>
          <rPr>
            <sz val="9"/>
            <color indexed="81"/>
            <rFont val="Tahoma"/>
            <family val="2"/>
          </rPr>
          <t xml:space="preserve">
used half an average to bridge the gap.</t>
        </r>
      </text>
    </comment>
    <comment ref="B12" authorId="0" shapeId="0" xr:uid="{69039187-082A-41A6-A3D4-FB3C5A0F1BBC}">
      <text>
        <r>
          <rPr>
            <b/>
            <sz val="9"/>
            <color indexed="81"/>
            <rFont val="Tahoma"/>
            <family val="2"/>
          </rPr>
          <t>wilson:</t>
        </r>
        <r>
          <rPr>
            <sz val="9"/>
            <color indexed="81"/>
            <rFont val="Tahoma"/>
            <family val="2"/>
          </rPr>
          <t xml:space="preserve">
started in 1985
http://content.time.com/time/specials/packages/article/0,28804,1898610_1898625_1898628,00.html</t>
        </r>
      </text>
    </comment>
    <comment ref="AF12" authorId="0" shapeId="0" xr:uid="{E19AE4DA-B7DF-4CB7-8F02-C30155CF7A03}">
      <text>
        <r>
          <rPr>
            <b/>
            <sz val="9"/>
            <color indexed="81"/>
            <rFont val="Tahoma"/>
            <family val="2"/>
          </rPr>
          <t>wilson:</t>
        </r>
        <r>
          <rPr>
            <sz val="9"/>
            <color indexed="81"/>
            <rFont val="Tahoma"/>
            <family val="2"/>
          </rPr>
          <t xml:space="preserve">
Gateway buys Emachines
http://www.pcworld.com/article/114533/article.html</t>
        </r>
      </text>
    </comment>
    <comment ref="AI12" authorId="0" shapeId="0" xr:uid="{7DE167B0-3BCB-4599-A6E9-CF9572105F87}">
      <text>
        <r>
          <rPr>
            <b/>
            <sz val="9"/>
            <color indexed="81"/>
            <rFont val="Tahoma"/>
            <family val="2"/>
          </rPr>
          <t>wilson:</t>
        </r>
        <r>
          <rPr>
            <sz val="9"/>
            <color indexed="81"/>
            <rFont val="Tahoma"/>
            <family val="2"/>
          </rPr>
          <t xml:space="preserve">
acquired by Acer in 2007
https://en.wikipedia.org/wiki/Gateway,_Inc.
http://content.time.com/time/specials/packages/article/0,28804,1898610_1898625_1898628,00.html</t>
        </r>
      </text>
    </comment>
    <comment ref="AC13" authorId="0" shapeId="0" xr:uid="{5C9CA346-334F-4EB1-A6BB-9E544C30BA28}">
      <text>
        <r>
          <rPr>
            <b/>
            <sz val="9"/>
            <color indexed="81"/>
            <rFont val="Tahoma"/>
            <family val="2"/>
          </rPr>
          <t>wilson:</t>
        </r>
        <r>
          <rPr>
            <sz val="9"/>
            <color indexed="81"/>
            <rFont val="Tahoma"/>
            <family val="2"/>
          </rPr>
          <t xml:space="preserve">
Compaq Acquisition</t>
        </r>
      </text>
    </comment>
    <comment ref="B14" authorId="0" shapeId="0" xr:uid="{58C12F04-4FCA-4281-BFD2-CC856D68E763}">
      <text>
        <r>
          <rPr>
            <b/>
            <sz val="9"/>
            <color indexed="81"/>
            <rFont val="Tahoma"/>
            <family val="2"/>
          </rPr>
          <t>wilson:</t>
        </r>
        <r>
          <rPr>
            <sz val="9"/>
            <color indexed="81"/>
            <rFont val="Tahoma"/>
            <family val="2"/>
          </rPr>
          <t xml:space="preserve">
The IBM Personal Computer, commonly known as the IBM PC, is the original version and progenitor of the IBM PC compatible hardware platform. It is IBM model number 5150, and was introduced on August 12, 1981. It was created by a team of engineers and designers under the direction of Don Estridge of the IBM Entry Systems Division in Boca Raton, Florida.</t>
        </r>
      </text>
    </comment>
    <comment ref="I14" authorId="0" shapeId="0" xr:uid="{F59CD4ED-AA05-4273-95F0-4ED65DFAC401}">
      <text>
        <r>
          <rPr>
            <b/>
            <sz val="9"/>
            <color indexed="81"/>
            <rFont val="Tahoma"/>
            <family val="2"/>
          </rPr>
          <t>wilson:</t>
        </r>
        <r>
          <rPr>
            <sz val="9"/>
            <color indexed="81"/>
            <rFont val="Tahoma"/>
            <family val="2"/>
          </rPr>
          <t xml:space="preserve">
IBM introduces PC
market share of others
https://www.newspapers.com/clip/3364998/santa_cruz_sentinel/</t>
        </r>
      </text>
    </comment>
    <comment ref="AF14" authorId="0" shapeId="0" xr:uid="{02BB3BAD-2125-4D4D-AAB3-38D93314BC35}">
      <text>
        <r>
          <rPr>
            <b/>
            <sz val="9"/>
            <color indexed="81"/>
            <rFont val="Tahoma"/>
            <family val="2"/>
          </rPr>
          <t>wilson:</t>
        </r>
        <r>
          <rPr>
            <sz val="9"/>
            <color indexed="81"/>
            <rFont val="Tahoma"/>
            <family val="2"/>
          </rPr>
          <t xml:space="preserve">
http://www.lenovo.com/news/us/en/2005/04/ibm_lenovo.html</t>
        </r>
      </text>
    </comment>
    <comment ref="K15" authorId="1" shapeId="0" xr:uid="{EC9F7891-BC6A-4689-AF54-14BB99FD7124}">
      <text>
        <r>
          <rPr>
            <b/>
            <sz val="9"/>
            <color indexed="81"/>
            <rFont val="Tahoma"/>
            <family val="2"/>
          </rPr>
          <t>Wilson:</t>
        </r>
        <r>
          <rPr>
            <sz val="9"/>
            <color indexed="81"/>
            <rFont val="Tahoma"/>
            <family val="2"/>
          </rPr>
          <t xml:space="preserve">
10K units/month peak. Filed for bankruptcy in 1983.  Gave them credit for 3 months at that run rate before BK.</t>
        </r>
      </text>
    </comment>
    <comment ref="X16" authorId="0" shapeId="0" xr:uid="{DAB72478-511C-41FF-862A-22E9C54F9C4C}">
      <text>
        <r>
          <rPr>
            <b/>
            <sz val="9"/>
            <color indexed="81"/>
            <rFont val="Tahoma"/>
            <family val="2"/>
          </rPr>
          <t>wilson:</t>
        </r>
        <r>
          <rPr>
            <sz val="9"/>
            <color indexed="81"/>
            <rFont val="Tahoma"/>
            <family val="2"/>
          </rPr>
          <t xml:space="preserve">
NEC acquires Packard Bell
https://www.cnet.com/news/packard-bell-nec-join-in-huge-merger/</t>
        </r>
      </text>
    </comment>
    <comment ref="AB16" authorId="0" shapeId="0" xr:uid="{ECD8C357-1B2A-49EA-A243-2E173C616963}">
      <text>
        <r>
          <rPr>
            <b/>
            <sz val="9"/>
            <color indexed="81"/>
            <rFont val="Tahoma"/>
            <family val="2"/>
          </rPr>
          <t>wilson:</t>
        </r>
        <r>
          <rPr>
            <sz val="9"/>
            <color indexed="81"/>
            <rFont val="Tahoma"/>
            <family val="2"/>
          </rPr>
          <t xml:space="preserve">
NEC shuts down Packard Bell.  Still sells some NEC brand products.
https://www.forbes.com/1999/11/03/mu3.html</t>
        </r>
      </text>
    </comment>
    <comment ref="B17" authorId="0" shapeId="0" xr:uid="{650CFDCF-F647-4A1E-95E1-C5BF9EA9B80D}">
      <text>
        <r>
          <rPr>
            <b/>
            <sz val="9"/>
            <color indexed="81"/>
            <rFont val="Tahoma"/>
            <family val="2"/>
          </rPr>
          <t>wilson:</t>
        </r>
        <r>
          <rPr>
            <sz val="9"/>
            <color indexed="81"/>
            <rFont val="Tahoma"/>
            <family val="2"/>
          </rPr>
          <t xml:space="preserve">
https://en.wikipedia.org/wiki/Toshiba</t>
        </r>
      </text>
    </comment>
    <comment ref="AA17" authorId="0" shapeId="0" xr:uid="{C9FD2516-8AD3-4483-B58D-E321825200FC}">
      <text>
        <r>
          <rPr>
            <b/>
            <sz val="9"/>
            <color indexed="81"/>
            <rFont val="Tahoma"/>
            <family val="2"/>
          </rPr>
          <t>wilson:</t>
        </r>
        <r>
          <rPr>
            <sz val="9"/>
            <color indexed="81"/>
            <rFont val="Tahoma"/>
            <family val="2"/>
          </rPr>
          <t xml:space="preserve">
smooth gap between 1998 and 2001.</t>
        </r>
      </text>
    </comment>
    <comment ref="AF17" authorId="0" shapeId="0" xr:uid="{F4D4CC85-6911-4F88-B9AA-5E0557725D77}">
      <text>
        <r>
          <rPr>
            <b/>
            <sz val="9"/>
            <color indexed="81"/>
            <rFont val="Tahoma"/>
            <family val="2"/>
          </rPr>
          <t>wilson:</t>
        </r>
        <r>
          <rPr>
            <sz val="9"/>
            <color indexed="81"/>
            <rFont val="Tahoma"/>
            <family val="2"/>
          </rPr>
          <t xml:space="preserve">
half an average</t>
        </r>
      </text>
    </comment>
    <comment ref="E19" authorId="0" shapeId="0" xr:uid="{743DD6F9-3DF8-4F6E-B318-B991B85EF46A}">
      <text>
        <r>
          <rPr>
            <b/>
            <sz val="9"/>
            <color indexed="81"/>
            <rFont val="Tahoma"/>
            <family val="2"/>
          </rPr>
          <t>wilson:</t>
        </r>
        <r>
          <rPr>
            <sz val="9"/>
            <color indexed="81"/>
            <rFont val="Tahoma"/>
            <family val="2"/>
          </rPr>
          <t xml:space="preserve">
fragmentation?</t>
        </r>
      </text>
    </comment>
    <comment ref="F19" authorId="0" shapeId="0" xr:uid="{217055CC-F6E3-4BB7-A2FF-E7B09E5816BE}">
      <text>
        <r>
          <rPr>
            <b/>
            <sz val="9"/>
            <color indexed="81"/>
            <rFont val="Tahoma"/>
            <family val="2"/>
          </rPr>
          <t>wilson:</t>
        </r>
        <r>
          <rPr>
            <sz val="9"/>
            <color indexed="81"/>
            <rFont val="Tahoma"/>
            <family val="2"/>
          </rPr>
          <t xml:space="preserve">
consolidation</t>
        </r>
      </text>
    </comment>
    <comment ref="I19" authorId="0" shapeId="0" xr:uid="{B933952E-502A-4B56-BDF8-97A2EDE30546}">
      <text>
        <r>
          <rPr>
            <b/>
            <sz val="9"/>
            <color indexed="81"/>
            <rFont val="Tahoma"/>
            <family val="2"/>
          </rPr>
          <t>wilson:</t>
        </r>
        <r>
          <rPr>
            <sz val="9"/>
            <color indexed="81"/>
            <rFont val="Tahoma"/>
            <family val="2"/>
          </rPr>
          <t xml:space="preserve">
fragmentation?</t>
        </r>
      </text>
    </comment>
    <comment ref="J19" authorId="0" shapeId="0" xr:uid="{C2836BED-0EA4-46DD-A34F-92EC8A715170}">
      <text>
        <r>
          <rPr>
            <b/>
            <sz val="9"/>
            <color indexed="81"/>
            <rFont val="Tahoma"/>
            <family val="2"/>
          </rPr>
          <t>wilson:</t>
        </r>
        <r>
          <rPr>
            <sz val="9"/>
            <color indexed="81"/>
            <rFont val="Tahoma"/>
            <family val="2"/>
          </rPr>
          <t xml:space="preserve">
consolidation</t>
        </r>
      </text>
    </comment>
    <comment ref="D23" authorId="0" shapeId="0" xr:uid="{C04B597A-3664-4EB1-8291-AE016ECD35F6}">
      <text>
        <r>
          <rPr>
            <b/>
            <sz val="9"/>
            <color indexed="81"/>
            <rFont val="Tahoma"/>
            <family val="2"/>
          </rPr>
          <t>wilson:</t>
        </r>
        <r>
          <rPr>
            <sz val="9"/>
            <color indexed="81"/>
            <rFont val="Tahoma"/>
            <family val="2"/>
          </rPr>
          <t xml:space="preserve">
1979-1981 ARS raw data</t>
        </r>
      </text>
    </comment>
    <comment ref="H23" authorId="0" shapeId="0" xr:uid="{B8301D99-2ABD-4A62-B086-885E971422DC}">
      <text>
        <r>
          <rPr>
            <b/>
            <sz val="9"/>
            <color indexed="81"/>
            <rFont val="Tahoma"/>
            <family val="2"/>
          </rPr>
          <t>wilson:</t>
        </r>
        <r>
          <rPr>
            <sz val="9"/>
            <color indexed="81"/>
            <rFont val="Tahoma"/>
            <family val="2"/>
          </rPr>
          <t xml:space="preserve">
1979-1981 ARS raw data</t>
        </r>
      </text>
    </comment>
    <comment ref="AA23" authorId="0" shapeId="0" xr:uid="{6ADF2D66-5330-4A7F-B9CB-8E429BE170C0}">
      <text>
        <r>
          <rPr>
            <b/>
            <sz val="9"/>
            <color indexed="81"/>
            <rFont val="Tahoma"/>
            <family val="2"/>
          </rPr>
          <t>wilson:</t>
        </r>
        <r>
          <rPr>
            <sz val="9"/>
            <color indexed="81"/>
            <rFont val="Tahoma"/>
            <family val="2"/>
          </rPr>
          <t xml:space="preserve">
source: Gartner
http://tech-insider.org/statistics/research/2000/0124.html</t>
        </r>
      </text>
    </comment>
    <comment ref="AB23" authorId="0" shapeId="0" xr:uid="{5785F485-85D4-43CE-8272-C646C403E43D}">
      <text>
        <r>
          <rPr>
            <b/>
            <sz val="9"/>
            <color indexed="81"/>
            <rFont val="Tahoma"/>
            <family val="2"/>
          </rPr>
          <t>wilson:</t>
        </r>
        <r>
          <rPr>
            <sz val="9"/>
            <color indexed="81"/>
            <rFont val="Tahoma"/>
            <family val="2"/>
          </rPr>
          <t xml:space="preserve">
William F. Adkinson, Thomas M. Lenard and Michael J. Pickford, The Digital Economy Fact Book, The Progress &amp; Freedom Foundation, Washington, DC, 2004. 
2000 - 2003
http://www.pff.org/issues-pubs/books/040823defb.pdf</t>
        </r>
      </text>
    </comment>
    <comment ref="AF23" authorId="0" shapeId="0" xr:uid="{ACA60EB1-C0E6-4F6D-A63F-720A396BABD1}">
      <text>
        <r>
          <rPr>
            <b/>
            <sz val="9"/>
            <color indexed="81"/>
            <rFont val="Tahoma"/>
            <family val="2"/>
          </rPr>
          <t>wilson:</t>
        </r>
        <r>
          <rPr>
            <sz val="9"/>
            <color indexed="81"/>
            <rFont val="Tahoma"/>
            <family val="2"/>
          </rPr>
          <t xml:space="preserve">
Thomas M. Lenard and Michael J. Pickford, The Digital Economy Fact Book, The Progress &amp; Freedom Foundation, Washington, DC, 2005. </t>
        </r>
      </text>
    </comment>
    <comment ref="AH23" authorId="0" shapeId="0" xr:uid="{8F669351-0910-4479-8244-666A02090D56}">
      <text>
        <r>
          <rPr>
            <b/>
            <sz val="9"/>
            <color indexed="81"/>
            <rFont val="Tahoma"/>
            <family val="2"/>
          </rPr>
          <t>wilson:</t>
        </r>
        <r>
          <rPr>
            <sz val="9"/>
            <color indexed="81"/>
            <rFont val="Tahoma"/>
            <family val="2"/>
          </rPr>
          <t xml:space="preserve">
source
Statista + Gartner
https://infographic.statista.com/normal/chartoftheday_5241_global_pc_shipments_since_2008_n.jpg</t>
        </r>
      </text>
    </comment>
    <comment ref="J26" authorId="1" shapeId="0" xr:uid="{A07B93A7-453E-42A9-8667-EC60C0AB9605}">
      <text>
        <r>
          <rPr>
            <b/>
            <sz val="9"/>
            <color indexed="81"/>
            <rFont val="Tahoma"/>
            <charset val="1"/>
          </rPr>
          <t>Wilson:</t>
        </r>
        <r>
          <rPr>
            <sz val="9"/>
            <color indexed="81"/>
            <rFont val="Tahoma"/>
            <charset val="1"/>
          </rPr>
          <t xml:space="preserve">
1999 - Rivkin &amp; Porter - Matching Dell</t>
        </r>
      </text>
    </comment>
    <comment ref="X26" authorId="1" shapeId="0" xr:uid="{AB008B51-0FF9-4CD6-BD59-05B36CB8C252}">
      <text>
        <r>
          <rPr>
            <b/>
            <sz val="9"/>
            <color indexed="81"/>
            <rFont val="Tahoma"/>
            <charset val="1"/>
          </rPr>
          <t>Wilson:</t>
        </r>
        <r>
          <rPr>
            <sz val="9"/>
            <color indexed="81"/>
            <rFont val="Tahoma"/>
            <charset val="1"/>
          </rPr>
          <t xml:space="preserve">
2010 - Rivkin - Revitalizing Dell</t>
        </r>
      </text>
    </comment>
    <comment ref="AO26" authorId="1" shapeId="0" xr:uid="{324AA6B9-5AAA-4AFB-B260-5A2CB0FC0731}">
      <text>
        <r>
          <rPr>
            <b/>
            <sz val="9"/>
            <color indexed="81"/>
            <rFont val="Tahoma"/>
            <charset val="1"/>
          </rPr>
          <t>Wilson:</t>
        </r>
        <r>
          <rPr>
            <sz val="9"/>
            <color indexed="81"/>
            <rFont val="Tahoma"/>
            <charset val="1"/>
          </rPr>
          <t xml:space="preserve">
Gartner. (October 10, 2019). Share of personal computer (PCs) shipments in the United States from 1st quarter 2013 to 3rd quarter 2019, by vendor [Graph]. In Statista. Retrieved November 27, 2019, from https://www-statista-com.access.library.eou.edu/statistics/816458/shipment-share-pcs-united-states-vendor/</t>
        </r>
      </text>
    </comment>
    <comment ref="L27" authorId="0" shapeId="0" xr:uid="{1A08B763-5CAB-4AD7-879A-81E7E26A49E2}">
      <text>
        <r>
          <rPr>
            <b/>
            <sz val="9"/>
            <color indexed="81"/>
            <rFont val="Tahoma"/>
            <charset val="1"/>
          </rPr>
          <t>wilson:</t>
        </r>
        <r>
          <rPr>
            <sz val="9"/>
            <color indexed="81"/>
            <rFont val="Tahoma"/>
            <charset val="1"/>
          </rPr>
          <t xml:space="preserve">
Statista +US Cencus
59% still learning to use it</t>
        </r>
      </text>
    </comment>
    <comment ref="V28" authorId="1" shapeId="0" xr:uid="{519592BF-EFED-47A1-8AA3-693A291D9B71}">
      <text>
        <r>
          <rPr>
            <b/>
            <sz val="9"/>
            <color indexed="81"/>
            <rFont val="Tahoma"/>
            <family val="2"/>
          </rPr>
          <t>Wilson:</t>
        </r>
        <r>
          <rPr>
            <sz val="9"/>
            <color indexed="81"/>
            <rFont val="Tahoma"/>
            <family val="2"/>
          </rPr>
          <t xml:space="preserve">
assumption based on the commercial release of Netscape</t>
        </r>
      </text>
    </comment>
    <comment ref="AU28" authorId="1" shapeId="0" xr:uid="{D8C68007-A542-4FD0-84E7-85EE360444C3}">
      <text>
        <r>
          <rPr>
            <b/>
            <sz val="9"/>
            <color indexed="81"/>
            <rFont val="Tahoma"/>
            <family val="2"/>
          </rPr>
          <t>Wilson:</t>
        </r>
        <r>
          <rPr>
            <sz val="9"/>
            <color indexed="81"/>
            <rFont val="Tahoma"/>
            <family val="2"/>
          </rPr>
          <t xml:space="preserve">
2019 - Pew Research Center</t>
        </r>
      </text>
    </comment>
    <comment ref="AA29" authorId="1" shapeId="0" xr:uid="{DBD24230-1234-44D5-BF72-E4C6E78A4248}">
      <text>
        <r>
          <rPr>
            <b/>
            <sz val="9"/>
            <color indexed="81"/>
            <rFont val="Tahoma"/>
            <family val="2"/>
          </rPr>
          <t>Wilson:</t>
        </r>
        <r>
          <rPr>
            <sz val="9"/>
            <color indexed="81"/>
            <rFont val="Tahoma"/>
            <family val="2"/>
          </rPr>
          <t xml:space="preserve">
smoothed using half an average.</t>
        </r>
      </text>
    </comment>
    <comment ref="AB29" authorId="1" shapeId="0" xr:uid="{3132AABA-BCA5-40F5-B501-C6A0DDA347F3}">
      <text>
        <r>
          <rPr>
            <b/>
            <sz val="9"/>
            <color indexed="81"/>
            <rFont val="Tahoma"/>
            <family val="2"/>
          </rPr>
          <t>Wilson:</t>
        </r>
        <r>
          <rPr>
            <sz val="9"/>
            <color indexed="81"/>
            <rFont val="Tahoma"/>
            <family val="2"/>
          </rPr>
          <t xml:space="preserve">
source:  Apple, Inc.
HBS 708-480</t>
        </r>
      </text>
    </comment>
    <comment ref="AH29" authorId="1" shapeId="0" xr:uid="{845AD3EA-7FB3-40BB-AA1F-0C3099C71BB2}">
      <text>
        <r>
          <rPr>
            <b/>
            <sz val="9"/>
            <color indexed="81"/>
            <rFont val="Tahoma"/>
            <family val="2"/>
          </rPr>
          <t>Wilson:</t>
        </r>
        <r>
          <rPr>
            <sz val="9"/>
            <color indexed="81"/>
            <rFont val="Tahoma"/>
            <family val="2"/>
          </rPr>
          <t xml:space="preserve">
Source: Statista + Gartner</t>
        </r>
      </text>
    </comment>
    <comment ref="AB31" authorId="1" shapeId="0" xr:uid="{ABAC714B-7462-4A1A-BAF4-60D04D22688C}">
      <text>
        <r>
          <rPr>
            <b/>
            <sz val="9"/>
            <color indexed="81"/>
            <rFont val="Tahoma"/>
            <charset val="1"/>
          </rPr>
          <t>Wilson:</t>
        </r>
        <r>
          <rPr>
            <sz val="9"/>
            <color indexed="81"/>
            <rFont val="Tahoma"/>
            <charset val="1"/>
          </rPr>
          <t xml:space="preserve">
2008 - Yoffie &amp; Slind - Apple</t>
        </r>
      </text>
    </comment>
    <comment ref="AH31" authorId="1" shapeId="0" xr:uid="{9DBCA79A-7226-449C-B731-A6C20AC66565}">
      <text>
        <r>
          <rPr>
            <b/>
            <sz val="9"/>
            <color indexed="81"/>
            <rFont val="Tahoma"/>
            <charset val="1"/>
          </rPr>
          <t>Wilson:</t>
        </r>
        <r>
          <rPr>
            <sz val="9"/>
            <color indexed="81"/>
            <rFont val="Tahoma"/>
            <charset val="1"/>
          </rPr>
          <t xml:space="preserve">
Gartner. (January 10, 2019). Total unit shipments of personal computers (PCs) worldwide from 2006 to 2018 (in million units) [Graph]. In Statista. Retrieved November 27, 2019, from https://www-statista-com.access.library.eou.edu/statistics/273495/global-shipments-of-personal-computers-since-2006/</t>
        </r>
      </text>
    </comment>
    <comment ref="AG32" authorId="1" shapeId="0" xr:uid="{97CE6676-B80D-445F-80E9-5394BB9F6F23}">
      <text>
        <r>
          <rPr>
            <b/>
            <sz val="9"/>
            <color indexed="81"/>
            <rFont val="Tahoma"/>
            <family val="2"/>
          </rPr>
          <t>Wilson:</t>
        </r>
        <r>
          <rPr>
            <sz val="9"/>
            <color indexed="81"/>
            <rFont val="Tahoma"/>
            <family val="2"/>
          </rPr>
          <t xml:space="preserve">
ITU. (December 7, 2018). Share of households with a computer at home worldwide from 2005 to 2018 [Graph]. In Statista. Retrieved November 27, 2019, from https://www-statista-com.access.library.eou.edu/statistics/748551/worldwide-households-with-computer/</t>
        </r>
      </text>
    </comment>
  </commentList>
</comments>
</file>

<file path=xl/sharedStrings.xml><?xml version="1.0" encoding="utf-8"?>
<sst xmlns="http://schemas.openxmlformats.org/spreadsheetml/2006/main" count="46" uniqueCount="38">
  <si>
    <t>U.S. PC Market Share:</t>
  </si>
  <si>
    <t>1975 - 2010</t>
  </si>
  <si>
    <t>Taiwan</t>
  </si>
  <si>
    <t>Acer</t>
  </si>
  <si>
    <t>Altair</t>
  </si>
  <si>
    <t>California</t>
  </si>
  <si>
    <t>Apple</t>
  </si>
  <si>
    <t>AST/Tandy</t>
  </si>
  <si>
    <t>Canada</t>
  </si>
  <si>
    <t>Commodore</t>
  </si>
  <si>
    <t>Texas</t>
  </si>
  <si>
    <t>Compaq</t>
  </si>
  <si>
    <t>Dell</t>
  </si>
  <si>
    <t>South Dakota</t>
  </si>
  <si>
    <t>Gateway</t>
  </si>
  <si>
    <t xml:space="preserve">HP </t>
  </si>
  <si>
    <t>New York/China</t>
  </si>
  <si>
    <t>IBM/Lenovo</t>
  </si>
  <si>
    <t>Osborne</t>
  </si>
  <si>
    <t>Packard Bell (NEC)</t>
  </si>
  <si>
    <t>Japan</t>
  </si>
  <si>
    <t>Toshiba</t>
  </si>
  <si>
    <t>Other</t>
  </si>
  <si>
    <t>Industry Growth</t>
  </si>
  <si>
    <t>U.S. Total</t>
  </si>
  <si>
    <t>% of worldwide</t>
  </si>
  <si>
    <t>Worldwide</t>
  </si>
  <si>
    <t>Households</t>
  </si>
  <si>
    <t>Household Internet Access</t>
  </si>
  <si>
    <t>US Households</t>
  </si>
  <si>
    <t>US PC Unit Sales</t>
  </si>
  <si>
    <t>% Households</t>
  </si>
  <si>
    <t>Household PC Sales</t>
  </si>
  <si>
    <t>Business PC Sales</t>
  </si>
  <si>
    <t>Year</t>
  </si>
  <si>
    <t>Internet Access</t>
  </si>
  <si>
    <t>Growth</t>
  </si>
  <si>
    <t>% of market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</si>
</sst>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0" x14ac:knownFonts="1">
    <font>
      <sz val="10"/>
      <name val="Arial"/>
      <family val="2"/>
    </font>
    <font>
      <sz val="10"/>
      <name val="Arial"/>
      <family val="2"/>
    </font>
    <font>
      <i/>
      <sz val="8"/>
      <name val="Arial"/>
      <family val="2"/>
    </font>
    <font>
      <sz val="8"/>
      <name val="Arial"/>
      <family val="2"/>
    </font>
    <font>
      <b/>
      <sz val="9"/>
      <color indexed="81"/>
      <name val="Tahoma"/>
      <family val="2"/>
    </font>
    <font>
      <sz val="9"/>
      <color indexed="81"/>
      <name val="Tahoma"/>
      <family val="2"/>
    </font>
    <font>
      <sz val="9"/>
      <color indexed="81"/>
      <name val="Tahoma"/>
      <charset val="1"/>
    </font>
    <font>
      <b/>
      <sz val="9"/>
      <color indexed="81"/>
      <name val="Tahoma"/>
      <charset val="1"/>
    </font>
    <font>
      <sz val="9"/>
      <name val="Arial"/>
      <family val="2"/>
    </font>
    <font>
      <b/>
      <sz val="10"/>
      <name val="Arial"/>
      <family val="2"/>
    </font>
  </fonts>
  <fills count="5">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
      <patternFill patternType="solid">
        <fgColor rgb="FFFFFF99"/>
        <bgColor indexed="64"/>
      </patternFill>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6">
    <xf numFmtId="0" fontId="0" fillId="0" borderId="0" xfId="0"/>
    <xf numFmtId="0" fontId="1" fillId="0" borderId="0" xfId="0" applyFont="1"/>
    <xf numFmtId="0" fontId="0" fillId="0" borderId="0" xfId="0" applyAlignment="1">
      <alignment horizontal="center"/>
    </xf>
    <xf numFmtId="0" fontId="1" fillId="0" borderId="0" xfId="0" applyFont="1" applyAlignment="1">
      <alignment vertical="center"/>
    </xf>
    <xf numFmtId="0" fontId="0" fillId="0" borderId="0" xfId="0" applyAlignment="1">
      <alignment vertical="center"/>
    </xf>
    <xf numFmtId="43" fontId="1" fillId="0" borderId="0" xfId="1" applyFont="1" applyFill="1" applyAlignment="1">
      <alignment horizontal="center" vertical="center"/>
    </xf>
    <xf numFmtId="164" fontId="0" fillId="0" borderId="0" xfId="2" applyNumberFormat="1" applyFont="1" applyFill="1" applyAlignment="1">
      <alignment horizontal="center" vertical="center"/>
    </xf>
    <xf numFmtId="9" fontId="0" fillId="0" borderId="0" xfId="2" applyFont="1" applyAlignment="1">
      <alignment vertical="center"/>
    </xf>
    <xf numFmtId="164" fontId="1" fillId="2" borderId="0" xfId="2" applyNumberFormat="1" applyFont="1" applyFill="1" applyAlignment="1">
      <alignment horizontal="center" vertical="center"/>
    </xf>
    <xf numFmtId="164" fontId="1" fillId="0" borderId="0" xfId="2" applyNumberFormat="1" applyFont="1" applyFill="1" applyAlignment="1">
      <alignment horizontal="center" vertical="center"/>
    </xf>
    <xf numFmtId="43" fontId="0" fillId="0" borderId="0" xfId="1" applyFont="1" applyFill="1" applyAlignment="1">
      <alignment vertical="center"/>
    </xf>
    <xf numFmtId="43" fontId="0" fillId="0" borderId="0" xfId="1" applyFont="1" applyFill="1" applyAlignment="1">
      <alignment horizontal="center" vertical="center"/>
    </xf>
    <xf numFmtId="164" fontId="0" fillId="0" borderId="0" xfId="2" applyNumberFormat="1" applyFont="1" applyFill="1" applyAlignment="1">
      <alignment vertical="center"/>
    </xf>
    <xf numFmtId="164" fontId="0" fillId="2" borderId="0" xfId="2" applyNumberFormat="1" applyFont="1" applyFill="1" applyAlignment="1">
      <alignment horizontal="center" vertical="center"/>
    </xf>
    <xf numFmtId="43" fontId="1" fillId="0" borderId="0" xfId="1" applyFont="1" applyFill="1" applyAlignment="1">
      <alignment vertical="center"/>
    </xf>
    <xf numFmtId="164" fontId="1" fillId="2" borderId="0" xfId="2" applyNumberFormat="1" applyFont="1" applyFill="1" applyAlignment="1">
      <alignment vertical="center"/>
    </xf>
    <xf numFmtId="164" fontId="1" fillId="0" borderId="0" xfId="2" applyNumberFormat="1" applyFont="1" applyFill="1" applyAlignment="1">
      <alignment vertical="center"/>
    </xf>
    <xf numFmtId="9" fontId="0" fillId="2" borderId="0" xfId="2" applyFont="1" applyFill="1" applyAlignment="1">
      <alignment vertical="center"/>
    </xf>
    <xf numFmtId="9" fontId="0" fillId="0" borderId="0" xfId="2" applyFont="1"/>
    <xf numFmtId="164" fontId="0" fillId="0" borderId="0" xfId="0" applyNumberFormat="1" applyAlignment="1">
      <alignment horizontal="center" vertical="center"/>
    </xf>
    <xf numFmtId="164" fontId="0" fillId="0" borderId="0" xfId="2" applyNumberFormat="1" applyFont="1" applyAlignment="1">
      <alignment horizontal="center" vertical="center"/>
    </xf>
    <xf numFmtId="9" fontId="1" fillId="0" borderId="0" xfId="2" applyFont="1" applyBorder="1"/>
    <xf numFmtId="164" fontId="0" fillId="0" borderId="0" xfId="2" applyNumberFormat="1" applyFont="1" applyBorder="1" applyAlignment="1">
      <alignment horizontal="center" vertical="center"/>
    </xf>
    <xf numFmtId="9" fontId="0" fillId="0" borderId="0" xfId="2" applyFont="1" applyBorder="1" applyAlignment="1">
      <alignment horizontal="center" vertical="center"/>
    </xf>
    <xf numFmtId="164" fontId="0" fillId="0" borderId="0" xfId="2" applyNumberFormat="1" applyFont="1"/>
    <xf numFmtId="0" fontId="0" fillId="0" borderId="0" xfId="0" applyAlignment="1">
      <alignment horizontal="center" vertical="center"/>
    </xf>
    <xf numFmtId="165" fontId="0" fillId="0" borderId="0" xfId="1" applyNumberFormat="1" applyFont="1"/>
    <xf numFmtId="165" fontId="1" fillId="0" borderId="0" xfId="1" applyNumberFormat="1" applyFont="1"/>
    <xf numFmtId="165" fontId="0" fillId="0" borderId="0" xfId="1" applyNumberFormat="1" applyFont="1" applyAlignment="1">
      <alignment horizontal="center" vertical="center"/>
    </xf>
    <xf numFmtId="165" fontId="1" fillId="0" borderId="0" xfId="1" applyNumberFormat="1" applyFont="1" applyAlignment="1">
      <alignment horizontal="center" vertical="center"/>
    </xf>
    <xf numFmtId="9" fontId="3" fillId="0" borderId="0" xfId="2" applyFont="1"/>
    <xf numFmtId="9" fontId="3" fillId="0" borderId="0" xfId="2" applyFont="1" applyAlignment="1">
      <alignment horizontal="center" vertical="center"/>
    </xf>
    <xf numFmtId="165" fontId="0" fillId="0" borderId="0" xfId="1" applyNumberFormat="1" applyFont="1" applyAlignment="1">
      <alignment horizontal="center"/>
    </xf>
    <xf numFmtId="165" fontId="0" fillId="0" borderId="0" xfId="1" applyNumberFormat="1" applyFont="1" applyFill="1"/>
    <xf numFmtId="165" fontId="1" fillId="0" borderId="0" xfId="1" applyNumberFormat="1" applyFont="1" applyFill="1"/>
    <xf numFmtId="165" fontId="0" fillId="0" borderId="0" xfId="1" applyNumberFormat="1" applyFont="1" applyFill="1" applyAlignment="1">
      <alignment horizontal="center" vertical="center"/>
    </xf>
    <xf numFmtId="164" fontId="8" fillId="3" borderId="0" xfId="2" applyNumberFormat="1" applyFont="1" applyFill="1" applyAlignment="1">
      <alignment horizontal="center" vertical="center"/>
    </xf>
    <xf numFmtId="164" fontId="8" fillId="0" borderId="0" xfId="2" applyNumberFormat="1" applyFont="1" applyAlignment="1">
      <alignment horizontal="center" vertical="center"/>
    </xf>
    <xf numFmtId="164" fontId="8" fillId="3" borderId="0" xfId="2" applyNumberFormat="1" applyFont="1" applyFill="1"/>
    <xf numFmtId="164" fontId="8" fillId="0" borderId="0" xfId="2" applyNumberFormat="1" applyFont="1" applyFill="1" applyAlignment="1">
      <alignment horizontal="center" vertical="center"/>
    </xf>
    <xf numFmtId="164" fontId="8" fillId="0" borderId="0" xfId="2" applyNumberFormat="1" applyFont="1" applyFill="1"/>
    <xf numFmtId="3" fontId="0" fillId="0" borderId="0" xfId="0" applyNumberFormat="1"/>
    <xf numFmtId="164" fontId="0" fillId="3" borderId="0" xfId="2" applyNumberFormat="1" applyFont="1" applyFill="1"/>
    <xf numFmtId="165" fontId="0" fillId="0" borderId="0" xfId="0" applyNumberFormat="1"/>
    <xf numFmtId="43" fontId="0" fillId="0" borderId="0" xfId="2" applyNumberFormat="1" applyFont="1" applyAlignment="1">
      <alignment vertical="center"/>
    </xf>
    <xf numFmtId="9" fontId="0" fillId="0" borderId="0" xfId="2" applyNumberFormat="1" applyFont="1" applyAlignment="1">
      <alignment vertical="center"/>
    </xf>
    <xf numFmtId="9" fontId="0" fillId="2" borderId="0" xfId="2" applyNumberFormat="1" applyFont="1" applyFill="1" applyAlignment="1">
      <alignment vertical="center"/>
    </xf>
    <xf numFmtId="9" fontId="0" fillId="0" borderId="0" xfId="2" applyFont="1" applyAlignment="1">
      <alignment horizontal="center"/>
    </xf>
    <xf numFmtId="9" fontId="8" fillId="0" borderId="0" xfId="2" applyFont="1" applyFill="1"/>
    <xf numFmtId="0" fontId="9" fillId="0" borderId="0" xfId="0" applyFont="1" applyAlignment="1">
      <alignment horizontal="center"/>
    </xf>
    <xf numFmtId="0" fontId="9" fillId="0" borderId="0" xfId="0" applyFont="1"/>
    <xf numFmtId="0" fontId="0" fillId="0" borderId="0" xfId="0" applyFont="1"/>
    <xf numFmtId="164" fontId="0" fillId="0" borderId="0" xfId="2" applyNumberFormat="1" applyFont="1" applyFill="1"/>
    <xf numFmtId="0" fontId="0" fillId="0" borderId="0" xfId="0" applyFill="1"/>
    <xf numFmtId="164" fontId="0" fillId="4" borderId="0" xfId="2" applyNumberFormat="1" applyFont="1" applyFill="1"/>
    <xf numFmtId="0" fontId="2" fillId="0" borderId="0" xfId="0" applyFont="1" applyAlignment="1">
      <alignment horizontal="center" vertical="center"/>
    </xf>
  </cellXfs>
  <cellStyles count="3">
    <cellStyle name="Comma" xfId="1" builtinId="3"/>
    <cellStyle name="Normal" xfId="0" builtinId="0"/>
    <cellStyle name="Percent" xfId="2" builtinId="5"/>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 PC Unit</a:t>
            </a:r>
            <a:r>
              <a:rPr lang="en-US" baseline="0"/>
              <a:t> Shipments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'base data'!$B$26</c:f>
              <c:strCache>
                <c:ptCount val="1"/>
                <c:pt idx="0">
                  <c:v> U.S. Total </c:v>
                </c:pt>
              </c:strCache>
            </c:strRef>
          </c:tx>
          <c:spPr>
            <a:solidFill>
              <a:schemeClr val="accent1"/>
            </a:solidFill>
            <a:ln>
              <a:noFill/>
            </a:ln>
            <a:effectLst/>
          </c:spPr>
          <c:invertIfNegative val="0"/>
          <c:cat>
            <c:numRef>
              <c:f>'base data'!$C$25:$AQ$25</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cat>
          <c:val>
            <c:numRef>
              <c:f>'base data'!$C$26:$AQ$26</c:f>
              <c:numCache>
                <c:formatCode>_(* #,##0_);_(* \(#,##0\);_(* "-"??_);_(@_)</c:formatCode>
                <c:ptCount val="41"/>
                <c:pt idx="0">
                  <c:v>5</c:v>
                </c:pt>
                <c:pt idx="1">
                  <c:v>46</c:v>
                </c:pt>
                <c:pt idx="2">
                  <c:v>164.6</c:v>
                </c:pt>
                <c:pt idx="3">
                  <c:v>121</c:v>
                </c:pt>
                <c:pt idx="4">
                  <c:v>181</c:v>
                </c:pt>
                <c:pt idx="5">
                  <c:v>246.1</c:v>
                </c:pt>
                <c:pt idx="6">
                  <c:v>381.1</c:v>
                </c:pt>
                <c:pt idx="7">
                  <c:v>3000</c:v>
                </c:pt>
                <c:pt idx="8">
                  <c:v>4850</c:v>
                </c:pt>
                <c:pt idx="9">
                  <c:v>6700</c:v>
                </c:pt>
                <c:pt idx="10">
                  <c:v>6800</c:v>
                </c:pt>
                <c:pt idx="11">
                  <c:v>6900</c:v>
                </c:pt>
                <c:pt idx="12">
                  <c:v>7800</c:v>
                </c:pt>
                <c:pt idx="13">
                  <c:v>8700</c:v>
                </c:pt>
                <c:pt idx="14">
                  <c:v>9100</c:v>
                </c:pt>
                <c:pt idx="15">
                  <c:v>9500</c:v>
                </c:pt>
                <c:pt idx="16">
                  <c:v>9500</c:v>
                </c:pt>
                <c:pt idx="17">
                  <c:v>11800</c:v>
                </c:pt>
                <c:pt idx="18">
                  <c:v>15600</c:v>
                </c:pt>
                <c:pt idx="19">
                  <c:v>18700</c:v>
                </c:pt>
                <c:pt idx="20">
                  <c:v>23000</c:v>
                </c:pt>
                <c:pt idx="21">
                  <c:v>27400</c:v>
                </c:pt>
                <c:pt idx="22">
                  <c:v>33150</c:v>
                </c:pt>
                <c:pt idx="23">
                  <c:v>38900</c:v>
                </c:pt>
                <c:pt idx="24">
                  <c:v>44400</c:v>
                </c:pt>
                <c:pt idx="25">
                  <c:v>49900</c:v>
                </c:pt>
                <c:pt idx="26">
                  <c:v>47450</c:v>
                </c:pt>
                <c:pt idx="27">
                  <c:v>45000</c:v>
                </c:pt>
                <c:pt idx="28">
                  <c:v>49050</c:v>
                </c:pt>
                <c:pt idx="29">
                  <c:v>53100</c:v>
                </c:pt>
                <c:pt idx="30">
                  <c:v>57700</c:v>
                </c:pt>
                <c:pt idx="31">
                  <c:v>59700</c:v>
                </c:pt>
                <c:pt idx="32">
                  <c:v>64200</c:v>
                </c:pt>
                <c:pt idx="33">
                  <c:v>65600</c:v>
                </c:pt>
                <c:pt idx="34">
                  <c:v>67446.623022342843</c:v>
                </c:pt>
                <c:pt idx="35">
                  <c:v>74354.852223979484</c:v>
                </c:pt>
                <c:pt idx="36">
                  <c:v>74918.542642077009</c:v>
                </c:pt>
                <c:pt idx="37">
                  <c:v>69583.784017850136</c:v>
                </c:pt>
                <c:pt idx="38">
                  <c:v>60560</c:v>
                </c:pt>
                <c:pt idx="39">
                  <c:v>64279.999999999985</c:v>
                </c:pt>
                <c:pt idx="40">
                  <c:v>62050</c:v>
                </c:pt>
              </c:numCache>
            </c:numRef>
          </c:val>
          <c:extLst>
            <c:ext xmlns:c16="http://schemas.microsoft.com/office/drawing/2014/chart" uri="{C3380CC4-5D6E-409C-BE32-E72D297353CC}">
              <c16:uniqueId val="{00000000-FC87-4AEA-867A-270FD1E7458A}"/>
            </c:ext>
          </c:extLst>
        </c:ser>
        <c:dLbls>
          <c:showLegendKey val="0"/>
          <c:showVal val="0"/>
          <c:showCatName val="0"/>
          <c:showSerName val="0"/>
          <c:showPercent val="0"/>
          <c:showBubbleSize val="0"/>
        </c:dLbls>
        <c:gapWidth val="219"/>
        <c:axId val="1810807935"/>
        <c:axId val="32677887"/>
        <c:extLst>
          <c:ext xmlns:c15="http://schemas.microsoft.com/office/drawing/2012/chart" uri="{02D57815-91ED-43cb-92C2-25804820EDAC}">
            <c15:filteredBarSeries>
              <c15:ser>
                <c:idx val="1"/>
                <c:order val="1"/>
                <c:tx>
                  <c:strRef>
                    <c:extLst>
                      <c:ext uri="{02D57815-91ED-43cb-92C2-25804820EDAC}">
                        <c15:formulaRef>
                          <c15:sqref>'base data'!$B$29</c15:sqref>
                        </c15:formulaRef>
                      </c:ext>
                    </c:extLst>
                    <c:strCache>
                      <c:ptCount val="1"/>
                      <c:pt idx="0">
                        <c:v>% of worldwide</c:v>
                      </c:pt>
                    </c:strCache>
                  </c:strRef>
                </c:tx>
                <c:spPr>
                  <a:solidFill>
                    <a:schemeClr val="accent2"/>
                  </a:solidFill>
                  <a:ln>
                    <a:noFill/>
                  </a:ln>
                  <a:effectLst/>
                </c:spPr>
                <c:invertIfNegative val="0"/>
                <c:cat>
                  <c:numRef>
                    <c:extLst>
                      <c:ext uri="{02D57815-91ED-43cb-92C2-25804820EDAC}">
                        <c15:formulaRef>
                          <c15:sqref>'base data'!$C$25:$AQ$25</c15:sqref>
                        </c15:formulaRef>
                      </c:ext>
                    </c:extLst>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cat>
                <c:val>
                  <c:numRef>
                    <c:extLst>
                      <c:ext uri="{02D57815-91ED-43cb-92C2-25804820EDAC}">
                        <c15:formulaRef>
                          <c15:sqref>'base data'!$C$29:$AQ$29</c15:sqref>
                        </c15:formulaRef>
                      </c:ext>
                    </c:extLst>
                    <c:numCache>
                      <c:formatCode>0%</c:formatCode>
                      <c:ptCount val="41"/>
                      <c:pt idx="0">
                        <c:v>1</c:v>
                      </c:pt>
                      <c:pt idx="1">
                        <c:v>1</c:v>
                      </c:pt>
                      <c:pt idx="2">
                        <c:v>1</c:v>
                      </c:pt>
                      <c:pt idx="3">
                        <c:v>1</c:v>
                      </c:pt>
                      <c:pt idx="4">
                        <c:v>1</c:v>
                      </c:pt>
                      <c:pt idx="5">
                        <c:v>1</c:v>
                      </c:pt>
                      <c:pt idx="6">
                        <c:v>0.55964648590232768</c:v>
                      </c:pt>
                      <c:pt idx="7">
                        <c:v>0.82259166310534282</c:v>
                      </c:pt>
                      <c:pt idx="8">
                        <c:v>0.52995365323883681</c:v>
                      </c:pt>
                      <c:pt idx="9">
                        <c:v>0.45598047181426665</c:v>
                      </c:pt>
                      <c:pt idx="10">
                        <c:v>0.45565728933060612</c:v>
                      </c:pt>
                      <c:pt idx="11">
                        <c:v>0.45535086853547901</c:v>
                      </c:pt>
                      <c:pt idx="12">
                        <c:v>0.4524625530838251</c:v>
                      </c:pt>
                      <c:pt idx="13">
                        <c:v>0.45000036904884921</c:v>
                      </c:pt>
                      <c:pt idx="14">
                        <c:v>0.44816754229543276</c:v>
                      </c:pt>
                      <c:pt idx="15">
                        <c:v>0.44655462184873951</c:v>
                      </c:pt>
                      <c:pt idx="16">
                        <c:v>0.44709302325581396</c:v>
                      </c:pt>
                      <c:pt idx="17">
                        <c:v>0.40396103896103897</c:v>
                      </c:pt>
                      <c:pt idx="18">
                        <c:v>0.36901282051282053</c:v>
                      </c:pt>
                      <c:pt idx="19">
                        <c:v>0.34768085106382979</c:v>
                      </c:pt>
                      <c:pt idx="20">
                        <c:v>0.39049235993208831</c:v>
                      </c:pt>
                      <c:pt idx="21">
                        <c:v>0.38294797687861271</c:v>
                      </c:pt>
                      <c:pt idx="22">
                        <c:v>0.39424280350438046</c:v>
                      </c:pt>
                      <c:pt idx="23">
                        <c:v>0.4019933554817276</c:v>
                      </c:pt>
                      <c:pt idx="24">
                        <c:v>0.38711151736745886</c:v>
                      </c:pt>
                      <c:pt idx="25">
                        <c:v>0.37665369649805447</c:v>
                      </c:pt>
                      <c:pt idx="26">
                        <c:v>0.37192118226600984</c:v>
                      </c:pt>
                      <c:pt idx="27">
                        <c:v>0.38638451102352622</c:v>
                      </c:pt>
                      <c:pt idx="28">
                        <c:v>0.38481285252735542</c:v>
                      </c:pt>
                      <c:pt idx="29">
                        <c:v>0.38137675193648091</c:v>
                      </c:pt>
                      <c:pt idx="30">
                        <c:v>0.38022979885028541</c:v>
                      </c:pt>
                      <c:pt idx="31">
                        <c:v>0.24957150620793445</c:v>
                      </c:pt>
                      <c:pt idx="32">
                        <c:v>0.23563956689300788</c:v>
                      </c:pt>
                      <c:pt idx="33">
                        <c:v>0.22558459422283356</c:v>
                      </c:pt>
                      <c:pt idx="34">
                        <c:v>0.21874107486003389</c:v>
                      </c:pt>
                      <c:pt idx="35">
                        <c:v>0.21189755549723421</c:v>
                      </c:pt>
                      <c:pt idx="36">
                        <c:v>0.20505403613443454</c:v>
                      </c:pt>
                      <c:pt idx="37">
                        <c:v>0.19821051677163487</c:v>
                      </c:pt>
                      <c:pt idx="38">
                        <c:v>0.19136699740883523</c:v>
                      </c:pt>
                      <c:pt idx="39">
                        <c:v>0.20492221372098951</c:v>
                      </c:pt>
                      <c:pt idx="40">
                        <c:v>0.21569104560622915</c:v>
                      </c:pt>
                    </c:numCache>
                  </c:numRef>
                </c:val>
                <c:extLst>
                  <c:ext xmlns:c16="http://schemas.microsoft.com/office/drawing/2014/chart" uri="{C3380CC4-5D6E-409C-BE32-E72D297353CC}">
                    <c16:uniqueId val="{00000001-FC87-4AEA-867A-270FD1E7458A}"/>
                  </c:ext>
                </c:extLst>
              </c15:ser>
            </c15:filteredBarSeries>
          </c:ext>
        </c:extLst>
      </c:barChart>
      <c:catAx>
        <c:axId val="1810807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2677887"/>
        <c:crosses val="autoZero"/>
        <c:auto val="1"/>
        <c:lblAlgn val="ctr"/>
        <c:lblOffset val="100"/>
        <c:noMultiLvlLbl val="0"/>
      </c:catAx>
      <c:valAx>
        <c:axId val="3267788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080793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8599279996054779E-2"/>
          <c:y val="9.401774397972118E-2"/>
          <c:w val="0.92350138904870716"/>
          <c:h val="0.76465515004540785"/>
        </c:manualLayout>
      </c:layout>
      <c:barChart>
        <c:barDir val="col"/>
        <c:grouping val="clustered"/>
        <c:varyColors val="0"/>
        <c:ser>
          <c:idx val="1"/>
          <c:order val="1"/>
          <c:spPr>
            <a:solidFill>
              <a:schemeClr val="accent2"/>
            </a:solidFill>
            <a:ln>
              <a:noFill/>
            </a:ln>
            <a:effectLst/>
          </c:spPr>
          <c:invertIfNegative val="0"/>
          <c:cat>
            <c:numRef>
              <c:f>'household vs business'!$B$10:$AP$10</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cat>
          <c:val>
            <c:numRef>
              <c:f>'household vs business'!$B$11:$AP$11</c:f>
              <c:numCache>
                <c:formatCode>_(* #,##0_);_(* \(#,##0\);_(* "-"??_);_(@_)</c:formatCode>
                <c:ptCount val="41"/>
                <c:pt idx="0">
                  <c:v>0</c:v>
                </c:pt>
                <c:pt idx="1">
                  <c:v>0</c:v>
                </c:pt>
                <c:pt idx="2">
                  <c:v>0</c:v>
                </c:pt>
                <c:pt idx="3">
                  <c:v>0</c:v>
                </c:pt>
                <c:pt idx="4">
                  <c:v>0</c:v>
                </c:pt>
                <c:pt idx="5">
                  <c:v>0</c:v>
                </c:pt>
                <c:pt idx="6">
                  <c:v>0</c:v>
                </c:pt>
                <c:pt idx="7">
                  <c:v>2074.3768746953501</c:v>
                </c:pt>
                <c:pt idx="8">
                  <c:v>3964.4144333052113</c:v>
                </c:pt>
                <c:pt idx="9">
                  <c:v>5741.9139995781779</c:v>
                </c:pt>
                <c:pt idx="10">
                  <c:v>5373.5695999999998</c:v>
                </c:pt>
                <c:pt idx="11">
                  <c:v>5315.8711999999996</c:v>
                </c:pt>
                <c:pt idx="12">
                  <c:v>5657.4624746953505</c:v>
                </c:pt>
                <c:pt idx="13">
                  <c:v>6575.1280333052127</c:v>
                </c:pt>
                <c:pt idx="14">
                  <c:v>6879.4259995781777</c:v>
                </c:pt>
                <c:pt idx="15">
                  <c:v>6229.9663499999988</c:v>
                </c:pt>
                <c:pt idx="16">
                  <c:v>6053.2092000000011</c:v>
                </c:pt>
                <c:pt idx="17">
                  <c:v>7767.9997246953508</c:v>
                </c:pt>
                <c:pt idx="18">
                  <c:v>11570.71453330521</c:v>
                </c:pt>
                <c:pt idx="19">
                  <c:v>13153.51124957818</c:v>
                </c:pt>
                <c:pt idx="20">
                  <c:v>16339.558849999998</c:v>
                </c:pt>
                <c:pt idx="21">
                  <c:v>20540.98445</c:v>
                </c:pt>
                <c:pt idx="22">
                  <c:v>25658.13322469535</c:v>
                </c:pt>
                <c:pt idx="23">
                  <c:v>29949.370533305213</c:v>
                </c:pt>
                <c:pt idx="24">
                  <c:v>33867.559249578182</c:v>
                </c:pt>
                <c:pt idx="25">
                  <c:v>38213.71884999999</c:v>
                </c:pt>
                <c:pt idx="26">
                  <c:v>34855.907450000006</c:v>
                </c:pt>
                <c:pt idx="27">
                  <c:v>34502.465724695343</c:v>
                </c:pt>
                <c:pt idx="28">
                  <c:v>37039.225533305216</c:v>
                </c:pt>
                <c:pt idx="29">
                  <c:v>40355.559249578175</c:v>
                </c:pt>
                <c:pt idx="30">
                  <c:v>43775.194600000003</c:v>
                </c:pt>
                <c:pt idx="31">
                  <c:v>44846.823450000011</c:v>
                </c:pt>
                <c:pt idx="32">
                  <c:v>51411.248474695341</c:v>
                </c:pt>
                <c:pt idx="33">
                  <c:v>51019.999533305214</c:v>
                </c:pt>
                <c:pt idx="34">
                  <c:v>52124.200271921014</c:v>
                </c:pt>
                <c:pt idx="35">
                  <c:v>58666.976823979479</c:v>
                </c:pt>
                <c:pt idx="36">
                  <c:v>58662.220192077017</c:v>
                </c:pt>
                <c:pt idx="37">
                  <c:v>54215.943292545475</c:v>
                </c:pt>
                <c:pt idx="38">
                  <c:v>39979.508533305227</c:v>
                </c:pt>
                <c:pt idx="39">
                  <c:v>47355.600249578158</c:v>
                </c:pt>
                <c:pt idx="40">
                  <c:v>44244.145599999996</c:v>
                </c:pt>
              </c:numCache>
            </c:numRef>
          </c:val>
          <c:extLst>
            <c:ext xmlns:c16="http://schemas.microsoft.com/office/drawing/2014/chart" uri="{C3380CC4-5D6E-409C-BE32-E72D297353CC}">
              <c16:uniqueId val="{00000001-0EB9-4404-8EA9-23BBCBA04FD0}"/>
            </c:ext>
          </c:extLst>
        </c:ser>
        <c:dLbls>
          <c:showLegendKey val="0"/>
          <c:showVal val="0"/>
          <c:showCatName val="0"/>
          <c:showSerName val="0"/>
          <c:showPercent val="0"/>
          <c:showBubbleSize val="0"/>
        </c:dLbls>
        <c:gapWidth val="219"/>
        <c:overlap val="-27"/>
        <c:axId val="1024913455"/>
        <c:axId val="1110886607"/>
        <c:extLst>
          <c:ext xmlns:c15="http://schemas.microsoft.com/office/drawing/2012/chart" uri="{02D57815-91ED-43cb-92C2-25804820EDAC}">
            <c15:filteredBarSeries>
              <c15:ser>
                <c:idx val="0"/>
                <c:order val="0"/>
                <c:spPr>
                  <a:solidFill>
                    <a:schemeClr val="accent1"/>
                  </a:solidFill>
                  <a:ln>
                    <a:noFill/>
                  </a:ln>
                  <a:effectLst/>
                </c:spPr>
                <c:invertIfNegative val="0"/>
                <c:cat>
                  <c:numRef>
                    <c:extLst>
                      <c:ext uri="{02D57815-91ED-43cb-92C2-25804820EDAC}">
                        <c15:formulaRef>
                          <c15:sqref>'household vs business'!$B$10:$AP$10</c15:sqref>
                        </c15:formulaRef>
                      </c:ext>
                    </c:extLst>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cat>
                <c:val>
                  <c:numRef>
                    <c:extLst>
                      <c:ext uri="{02D57815-91ED-43cb-92C2-25804820EDAC}">
                        <c15:formulaRef>
                          <c15:sqref>'household vs business'!$B$10:$AP$10</c15:sqref>
                        </c15:formulaRef>
                      </c:ext>
                    </c:extLst>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val>
                <c:extLst>
                  <c:ext xmlns:c16="http://schemas.microsoft.com/office/drawing/2014/chart" uri="{C3380CC4-5D6E-409C-BE32-E72D297353CC}">
                    <c16:uniqueId val="{00000000-0EB9-4404-8EA9-23BBCBA04FD0}"/>
                  </c:ext>
                </c:extLst>
              </c15:ser>
            </c15:filteredBarSeries>
          </c:ext>
        </c:extLst>
      </c:barChart>
      <c:catAx>
        <c:axId val="1024913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0886607"/>
        <c:crosses val="autoZero"/>
        <c:auto val="1"/>
        <c:lblAlgn val="ctr"/>
        <c:lblOffset val="100"/>
        <c:noMultiLvlLbl val="0"/>
      </c:catAx>
      <c:valAx>
        <c:axId val="1110886607"/>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2491345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1122370641610448E-2"/>
          <c:y val="0.13005792160559099"/>
          <c:w val="0.91045213325514451"/>
          <c:h val="0.81370950828191857"/>
        </c:manualLayout>
      </c:layout>
      <c:barChart>
        <c:barDir val="col"/>
        <c:grouping val="clustered"/>
        <c:varyColors val="0"/>
        <c:ser>
          <c:idx val="0"/>
          <c:order val="0"/>
          <c:spPr>
            <a:solidFill>
              <a:schemeClr val="accent1"/>
            </a:solidFill>
            <a:ln>
              <a:noFill/>
            </a:ln>
            <a:effectLst/>
          </c:spPr>
          <c:invertIfNegative val="0"/>
          <c:cat>
            <c:numRef>
              <c:f>'household vs business'!$B$14:$AQ$14</c:f>
              <c:numCache>
                <c:formatCode>General</c:formatCode>
                <c:ptCount val="42"/>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pt idx="41">
                  <c:v>2016</c:v>
                </c:pt>
              </c:numCache>
            </c:numRef>
          </c:cat>
          <c:val>
            <c:numRef>
              <c:f>'household vs business'!$B$15:$AQ$15</c:f>
              <c:numCache>
                <c:formatCode>_(* #,##0_);_(* \(#,##0\);_(* "-"??_);_(@_)</c:formatCode>
                <c:ptCount val="42"/>
                <c:pt idx="0">
                  <c:v>5</c:v>
                </c:pt>
                <c:pt idx="1">
                  <c:v>46</c:v>
                </c:pt>
                <c:pt idx="2">
                  <c:v>164.6</c:v>
                </c:pt>
                <c:pt idx="3">
                  <c:v>121</c:v>
                </c:pt>
                <c:pt idx="4">
                  <c:v>181</c:v>
                </c:pt>
                <c:pt idx="5">
                  <c:v>246.1</c:v>
                </c:pt>
                <c:pt idx="6">
                  <c:v>381.1</c:v>
                </c:pt>
                <c:pt idx="7">
                  <c:v>925.62312530464999</c:v>
                </c:pt>
                <c:pt idx="8">
                  <c:v>885.58556669478878</c:v>
                </c:pt>
                <c:pt idx="9">
                  <c:v>958.08600042182172</c:v>
                </c:pt>
                <c:pt idx="10">
                  <c:v>1426.4304</c:v>
                </c:pt>
                <c:pt idx="11">
                  <c:v>1584.1288</c:v>
                </c:pt>
                <c:pt idx="12">
                  <c:v>2142.53752530465</c:v>
                </c:pt>
                <c:pt idx="13">
                  <c:v>2124.8719666947877</c:v>
                </c:pt>
                <c:pt idx="14">
                  <c:v>2220.5740004218219</c:v>
                </c:pt>
                <c:pt idx="15">
                  <c:v>3270.0336500000017</c:v>
                </c:pt>
                <c:pt idx="16">
                  <c:v>3446.7907999999989</c:v>
                </c:pt>
                <c:pt idx="17">
                  <c:v>4032.0002753046492</c:v>
                </c:pt>
                <c:pt idx="18">
                  <c:v>4029.2854666947896</c:v>
                </c:pt>
                <c:pt idx="19">
                  <c:v>5546.4887504218195</c:v>
                </c:pt>
                <c:pt idx="20">
                  <c:v>6660.4411500000024</c:v>
                </c:pt>
                <c:pt idx="21">
                  <c:v>6859.0155499999992</c:v>
                </c:pt>
                <c:pt idx="22">
                  <c:v>7491.8667753046493</c:v>
                </c:pt>
                <c:pt idx="23">
                  <c:v>8950.629466694787</c:v>
                </c:pt>
                <c:pt idx="24">
                  <c:v>10532.440750421818</c:v>
                </c:pt>
                <c:pt idx="25">
                  <c:v>11686.281150000006</c:v>
                </c:pt>
                <c:pt idx="26">
                  <c:v>12594.092549999992</c:v>
                </c:pt>
                <c:pt idx="27">
                  <c:v>10497.534275304657</c:v>
                </c:pt>
                <c:pt idx="28">
                  <c:v>12010.774466694784</c:v>
                </c:pt>
                <c:pt idx="29">
                  <c:v>12744.440750421823</c:v>
                </c:pt>
                <c:pt idx="30">
                  <c:v>13924.805399999999</c:v>
                </c:pt>
                <c:pt idx="31">
                  <c:v>14853.176549999986</c:v>
                </c:pt>
                <c:pt idx="32">
                  <c:v>12788.751525304662</c:v>
                </c:pt>
                <c:pt idx="33">
                  <c:v>14580.000466694786</c:v>
                </c:pt>
                <c:pt idx="34">
                  <c:v>15322.422750421825</c:v>
                </c:pt>
                <c:pt idx="35">
                  <c:v>15687.875400000001</c:v>
                </c:pt>
                <c:pt idx="36">
                  <c:v>16256.322449999991</c:v>
                </c:pt>
                <c:pt idx="37">
                  <c:v>15367.840725304661</c:v>
                </c:pt>
                <c:pt idx="38">
                  <c:v>20580.491466694777</c:v>
                </c:pt>
                <c:pt idx="39">
                  <c:v>16924.399750421828</c:v>
                </c:pt>
                <c:pt idx="40">
                  <c:v>17805.854400000004</c:v>
                </c:pt>
                <c:pt idx="41">
                  <c:v>19401.797449999995</c:v>
                </c:pt>
              </c:numCache>
            </c:numRef>
          </c:val>
          <c:extLst>
            <c:ext xmlns:c16="http://schemas.microsoft.com/office/drawing/2014/chart" uri="{C3380CC4-5D6E-409C-BE32-E72D297353CC}">
              <c16:uniqueId val="{00000000-352F-42C2-B5D8-2F6670A5734A}"/>
            </c:ext>
          </c:extLst>
        </c:ser>
        <c:dLbls>
          <c:showLegendKey val="0"/>
          <c:showVal val="0"/>
          <c:showCatName val="0"/>
          <c:showSerName val="0"/>
          <c:showPercent val="0"/>
          <c:showBubbleSize val="0"/>
        </c:dLbls>
        <c:gapWidth val="219"/>
        <c:axId val="1585236848"/>
        <c:axId val="1384142544"/>
      </c:barChart>
      <c:catAx>
        <c:axId val="15852368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84142544"/>
        <c:crosses val="autoZero"/>
        <c:auto val="1"/>
        <c:lblAlgn val="ctr"/>
        <c:lblOffset val="100"/>
        <c:noMultiLvlLbl val="0"/>
      </c:catAx>
      <c:valAx>
        <c:axId val="1384142544"/>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8523684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20954</xdr:colOff>
      <xdr:row>35</xdr:row>
      <xdr:rowOff>20954</xdr:rowOff>
    </xdr:from>
    <xdr:to>
      <xdr:col>25</xdr:col>
      <xdr:colOff>167640</xdr:colOff>
      <xdr:row>63</xdr:row>
      <xdr:rowOff>152400</xdr:rowOff>
    </xdr:to>
    <xdr:graphicFrame macro="">
      <xdr:nvGraphicFramePr>
        <xdr:cNvPr id="3" name="Chart 2">
          <a:extLst>
            <a:ext uri="{FF2B5EF4-FFF2-40B4-BE49-F238E27FC236}">
              <a16:creationId xmlns:a16="http://schemas.microsoft.com/office/drawing/2014/main" id="{CCB041B4-D61E-426A-89E8-C044E3514E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99060</xdr:colOff>
      <xdr:row>34</xdr:row>
      <xdr:rowOff>91440</xdr:rowOff>
    </xdr:from>
    <xdr:to>
      <xdr:col>7</xdr:col>
      <xdr:colOff>148590</xdr:colOff>
      <xdr:row>67</xdr:row>
      <xdr:rowOff>7620</xdr:rowOff>
    </xdr:to>
    <xdr:sp macro="" textlink="">
      <xdr:nvSpPr>
        <xdr:cNvPr id="4" name="Rectangle 3">
          <a:extLst>
            <a:ext uri="{FF2B5EF4-FFF2-40B4-BE49-F238E27FC236}">
              <a16:creationId xmlns:a16="http://schemas.microsoft.com/office/drawing/2014/main" id="{E6A36866-A92B-44CB-A29C-2A99BEBFC339}"/>
            </a:ext>
          </a:extLst>
        </xdr:cNvPr>
        <xdr:cNvSpPr/>
      </xdr:nvSpPr>
      <xdr:spPr>
        <a:xfrm>
          <a:off x="1962150" y="5113020"/>
          <a:ext cx="2091690" cy="5071110"/>
        </a:xfrm>
        <a:prstGeom prst="rect">
          <a:avLst/>
        </a:prstGeom>
        <a:noFill/>
        <a:ln w="6350">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7</xdr:col>
      <xdr:colOff>140970</xdr:colOff>
      <xdr:row>34</xdr:row>
      <xdr:rowOff>91440</xdr:rowOff>
    </xdr:from>
    <xdr:to>
      <xdr:col>13</xdr:col>
      <xdr:colOff>316230</xdr:colOff>
      <xdr:row>67</xdr:row>
      <xdr:rowOff>7620</xdr:rowOff>
    </xdr:to>
    <xdr:sp macro="" textlink="">
      <xdr:nvSpPr>
        <xdr:cNvPr id="5" name="Rectangle 4">
          <a:extLst>
            <a:ext uri="{FF2B5EF4-FFF2-40B4-BE49-F238E27FC236}">
              <a16:creationId xmlns:a16="http://schemas.microsoft.com/office/drawing/2014/main" id="{4009809C-7C4B-4D61-B2F0-BE40F4966986}"/>
            </a:ext>
          </a:extLst>
        </xdr:cNvPr>
        <xdr:cNvSpPr/>
      </xdr:nvSpPr>
      <xdr:spPr>
        <a:xfrm>
          <a:off x="4046220" y="5113020"/>
          <a:ext cx="3238500" cy="5071110"/>
        </a:xfrm>
        <a:prstGeom prst="rect">
          <a:avLst/>
        </a:prstGeom>
        <a:noFill/>
        <a:ln w="6350">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308610</xdr:colOff>
      <xdr:row>34</xdr:row>
      <xdr:rowOff>91440</xdr:rowOff>
    </xdr:from>
    <xdr:to>
      <xdr:col>20</xdr:col>
      <xdr:colOff>289560</xdr:colOff>
      <xdr:row>67</xdr:row>
      <xdr:rowOff>7620</xdr:rowOff>
    </xdr:to>
    <xdr:sp macro="" textlink="">
      <xdr:nvSpPr>
        <xdr:cNvPr id="6" name="Rectangle 5">
          <a:extLst>
            <a:ext uri="{FF2B5EF4-FFF2-40B4-BE49-F238E27FC236}">
              <a16:creationId xmlns:a16="http://schemas.microsoft.com/office/drawing/2014/main" id="{E6447F30-3557-4CAE-BC76-C4EF817DD54F}"/>
            </a:ext>
          </a:extLst>
        </xdr:cNvPr>
        <xdr:cNvSpPr/>
      </xdr:nvSpPr>
      <xdr:spPr>
        <a:xfrm>
          <a:off x="7277100" y="5113020"/>
          <a:ext cx="3554730" cy="5071110"/>
        </a:xfrm>
        <a:prstGeom prst="rect">
          <a:avLst/>
        </a:prstGeom>
        <a:noFill/>
        <a:ln w="6350">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20</xdr:col>
      <xdr:colOff>285750</xdr:colOff>
      <xdr:row>34</xdr:row>
      <xdr:rowOff>95250</xdr:rowOff>
    </xdr:from>
    <xdr:to>
      <xdr:col>25</xdr:col>
      <xdr:colOff>41910</xdr:colOff>
      <xdr:row>67</xdr:row>
      <xdr:rowOff>11430</xdr:rowOff>
    </xdr:to>
    <xdr:sp macro="" textlink="">
      <xdr:nvSpPr>
        <xdr:cNvPr id="7" name="Rectangle 6">
          <a:extLst>
            <a:ext uri="{FF2B5EF4-FFF2-40B4-BE49-F238E27FC236}">
              <a16:creationId xmlns:a16="http://schemas.microsoft.com/office/drawing/2014/main" id="{7762B9F7-8C38-4982-8540-27083A928160}"/>
            </a:ext>
          </a:extLst>
        </xdr:cNvPr>
        <xdr:cNvSpPr/>
      </xdr:nvSpPr>
      <xdr:spPr>
        <a:xfrm>
          <a:off x="10828020" y="5116830"/>
          <a:ext cx="2308860" cy="5071110"/>
        </a:xfrm>
        <a:prstGeom prst="rect">
          <a:avLst/>
        </a:prstGeom>
        <a:noFill/>
        <a:ln w="6350">
          <a:solidFill>
            <a:schemeClr val="bg1">
              <a:lumMod val="75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11430</xdr:colOff>
      <xdr:row>64</xdr:row>
      <xdr:rowOff>99060</xdr:rowOff>
    </xdr:from>
    <xdr:to>
      <xdr:col>6</xdr:col>
      <xdr:colOff>3810</xdr:colOff>
      <xdr:row>66</xdr:row>
      <xdr:rowOff>49530</xdr:rowOff>
    </xdr:to>
    <xdr:sp macro="" textlink="">
      <xdr:nvSpPr>
        <xdr:cNvPr id="8" name="TextBox 7">
          <a:extLst>
            <a:ext uri="{FF2B5EF4-FFF2-40B4-BE49-F238E27FC236}">
              <a16:creationId xmlns:a16="http://schemas.microsoft.com/office/drawing/2014/main" id="{4AE54AF2-6A2F-423D-AA47-BA330825CDFB}"/>
            </a:ext>
          </a:extLst>
        </xdr:cNvPr>
        <xdr:cNvSpPr txBox="1"/>
      </xdr:nvSpPr>
      <xdr:spPr>
        <a:xfrm>
          <a:off x="2385060" y="9806940"/>
          <a:ext cx="101346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Hobbiest</a:t>
          </a:r>
        </a:p>
      </xdr:txBody>
    </xdr:sp>
    <xdr:clientData/>
  </xdr:twoCellAnchor>
  <xdr:twoCellAnchor>
    <xdr:from>
      <xdr:col>21</xdr:col>
      <xdr:colOff>384810</xdr:colOff>
      <xdr:row>64</xdr:row>
      <xdr:rowOff>99060</xdr:rowOff>
    </xdr:from>
    <xdr:to>
      <xdr:col>24</xdr:col>
      <xdr:colOff>26670</xdr:colOff>
      <xdr:row>66</xdr:row>
      <xdr:rowOff>49530</xdr:rowOff>
    </xdr:to>
    <xdr:sp macro="" textlink="">
      <xdr:nvSpPr>
        <xdr:cNvPr id="9" name="TextBox 8">
          <a:extLst>
            <a:ext uri="{FF2B5EF4-FFF2-40B4-BE49-F238E27FC236}">
              <a16:creationId xmlns:a16="http://schemas.microsoft.com/office/drawing/2014/main" id="{33EF1197-C907-4B76-8299-F680C4F082BD}"/>
            </a:ext>
          </a:extLst>
        </xdr:cNvPr>
        <xdr:cNvSpPr txBox="1"/>
      </xdr:nvSpPr>
      <xdr:spPr>
        <a:xfrm>
          <a:off x="11437620" y="9806940"/>
          <a:ext cx="117348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Mobile</a:t>
          </a:r>
          <a:r>
            <a:rPr lang="en-US" sz="1100" baseline="0"/>
            <a:t> Devices</a:t>
          </a:r>
          <a:endParaRPr lang="en-US" sz="1100"/>
        </a:p>
      </xdr:txBody>
    </xdr:sp>
    <xdr:clientData/>
  </xdr:twoCellAnchor>
  <xdr:twoCellAnchor>
    <xdr:from>
      <xdr:col>16</xdr:col>
      <xdr:colOff>213360</xdr:colOff>
      <xdr:row>64</xdr:row>
      <xdr:rowOff>99060</xdr:rowOff>
    </xdr:from>
    <xdr:to>
      <xdr:col>18</xdr:col>
      <xdr:colOff>205740</xdr:colOff>
      <xdr:row>66</xdr:row>
      <xdr:rowOff>49530</xdr:rowOff>
    </xdr:to>
    <xdr:sp macro="" textlink="">
      <xdr:nvSpPr>
        <xdr:cNvPr id="11" name="TextBox 10">
          <a:extLst>
            <a:ext uri="{FF2B5EF4-FFF2-40B4-BE49-F238E27FC236}">
              <a16:creationId xmlns:a16="http://schemas.microsoft.com/office/drawing/2014/main" id="{A33B9D84-0A46-46B6-8969-8B2383D0EE5C}"/>
            </a:ext>
          </a:extLst>
        </xdr:cNvPr>
        <xdr:cNvSpPr txBox="1"/>
      </xdr:nvSpPr>
      <xdr:spPr>
        <a:xfrm>
          <a:off x="8713470" y="9806940"/>
          <a:ext cx="101346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Internet Era</a:t>
          </a:r>
        </a:p>
      </xdr:txBody>
    </xdr:sp>
    <xdr:clientData/>
  </xdr:twoCellAnchor>
  <xdr:twoCellAnchor>
    <xdr:from>
      <xdr:col>9</xdr:col>
      <xdr:colOff>110490</xdr:colOff>
      <xdr:row>64</xdr:row>
      <xdr:rowOff>99060</xdr:rowOff>
    </xdr:from>
    <xdr:to>
      <xdr:col>11</xdr:col>
      <xdr:colOff>354330</xdr:colOff>
      <xdr:row>66</xdr:row>
      <xdr:rowOff>49530</xdr:rowOff>
    </xdr:to>
    <xdr:sp macro="" textlink="">
      <xdr:nvSpPr>
        <xdr:cNvPr id="12" name="TextBox 11">
          <a:extLst>
            <a:ext uri="{FF2B5EF4-FFF2-40B4-BE49-F238E27FC236}">
              <a16:creationId xmlns:a16="http://schemas.microsoft.com/office/drawing/2014/main" id="{7A1E0AA2-403D-4764-AF35-6462E746E700}"/>
            </a:ext>
          </a:extLst>
        </xdr:cNvPr>
        <xdr:cNvSpPr txBox="1"/>
      </xdr:nvSpPr>
      <xdr:spPr>
        <a:xfrm>
          <a:off x="5036820" y="9806940"/>
          <a:ext cx="1264920" cy="2628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IBM (business) Era</a:t>
          </a:r>
        </a:p>
      </xdr:txBody>
    </xdr:sp>
    <xdr:clientData/>
  </xdr:twoCellAnchor>
  <xdr:twoCellAnchor>
    <xdr:from>
      <xdr:col>26</xdr:col>
      <xdr:colOff>3810</xdr:colOff>
      <xdr:row>47</xdr:row>
      <xdr:rowOff>19050</xdr:rowOff>
    </xdr:from>
    <xdr:to>
      <xdr:col>28</xdr:col>
      <xdr:colOff>118110</xdr:colOff>
      <xdr:row>50</xdr:row>
      <xdr:rowOff>11430</xdr:rowOff>
    </xdr:to>
    <xdr:sp macro="" textlink="">
      <xdr:nvSpPr>
        <xdr:cNvPr id="13" name="TextBox 12">
          <a:extLst>
            <a:ext uri="{FF2B5EF4-FFF2-40B4-BE49-F238E27FC236}">
              <a16:creationId xmlns:a16="http://schemas.microsoft.com/office/drawing/2014/main" id="{1AB402C1-69EB-42E2-9F05-4493F750694E}"/>
            </a:ext>
          </a:extLst>
        </xdr:cNvPr>
        <xdr:cNvSpPr txBox="1"/>
      </xdr:nvSpPr>
      <xdr:spPr>
        <a:xfrm>
          <a:off x="13677900" y="7071360"/>
          <a:ext cx="1272540" cy="461010"/>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5.2</a:t>
          </a:r>
          <a:r>
            <a:rPr lang="en-US" sz="1100" baseline="0"/>
            <a:t> year</a:t>
          </a:r>
        </a:p>
        <a:p>
          <a:pPr algn="ctr"/>
          <a:r>
            <a:rPr lang="en-US" sz="1100" baseline="0"/>
            <a:t>replacement cycle</a:t>
          </a:r>
          <a:endParaRPr lang="en-US" sz="1100"/>
        </a:p>
      </xdr:txBody>
    </xdr:sp>
    <xdr:clientData/>
  </xdr:twoCellAnchor>
  <xdr:twoCellAnchor>
    <xdr:from>
      <xdr:col>26</xdr:col>
      <xdr:colOff>19050</xdr:colOff>
      <xdr:row>43</xdr:row>
      <xdr:rowOff>11430</xdr:rowOff>
    </xdr:from>
    <xdr:to>
      <xdr:col>28</xdr:col>
      <xdr:colOff>186690</xdr:colOff>
      <xdr:row>45</xdr:row>
      <xdr:rowOff>144780</xdr:rowOff>
    </xdr:to>
    <xdr:sp macro="" textlink="">
      <xdr:nvSpPr>
        <xdr:cNvPr id="14" name="TextBox 13">
          <a:extLst>
            <a:ext uri="{FF2B5EF4-FFF2-40B4-BE49-F238E27FC236}">
              <a16:creationId xmlns:a16="http://schemas.microsoft.com/office/drawing/2014/main" id="{8698BAA5-18A4-4C2F-8F8E-6F0F8F284323}"/>
            </a:ext>
          </a:extLst>
        </xdr:cNvPr>
        <xdr:cNvSpPr txBox="1"/>
      </xdr:nvSpPr>
      <xdr:spPr>
        <a:xfrm>
          <a:off x="13693140" y="6438900"/>
          <a:ext cx="1325880" cy="44577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90% household penetration (2016)</a:t>
          </a:r>
        </a:p>
      </xdr:txBody>
    </xdr:sp>
    <xdr:clientData/>
  </xdr:twoCellAnchor>
  <xdr:twoCellAnchor>
    <xdr:from>
      <xdr:col>26</xdr:col>
      <xdr:colOff>15240</xdr:colOff>
      <xdr:row>39</xdr:row>
      <xdr:rowOff>91440</xdr:rowOff>
    </xdr:from>
    <xdr:to>
      <xdr:col>28</xdr:col>
      <xdr:colOff>41910</xdr:colOff>
      <xdr:row>42</xdr:row>
      <xdr:rowOff>60960</xdr:rowOff>
    </xdr:to>
    <xdr:sp macro="" textlink="">
      <xdr:nvSpPr>
        <xdr:cNvPr id="15" name="TextBox 14">
          <a:extLst>
            <a:ext uri="{FF2B5EF4-FFF2-40B4-BE49-F238E27FC236}">
              <a16:creationId xmlns:a16="http://schemas.microsoft.com/office/drawing/2014/main" id="{C6C6A835-1477-447A-BD56-A861D757F963}"/>
            </a:ext>
          </a:extLst>
        </xdr:cNvPr>
        <xdr:cNvSpPr txBox="1"/>
      </xdr:nvSpPr>
      <xdr:spPr>
        <a:xfrm>
          <a:off x="13689330" y="5894070"/>
          <a:ext cx="1184910" cy="4381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t>business</a:t>
          </a:r>
        </a:p>
        <a:p>
          <a:pPr algn="ctr"/>
          <a:r>
            <a:rPr lang="en-US" sz="1100"/>
            <a:t>penetration??</a:t>
          </a:r>
        </a:p>
      </xdr:txBody>
    </xdr:sp>
    <xdr:clientData/>
  </xdr:twoCellAnchor>
  <xdr:twoCellAnchor editAs="oneCell">
    <xdr:from>
      <xdr:col>29</xdr:col>
      <xdr:colOff>532802</xdr:colOff>
      <xdr:row>35</xdr:row>
      <xdr:rowOff>0</xdr:rowOff>
    </xdr:from>
    <xdr:to>
      <xdr:col>41</xdr:col>
      <xdr:colOff>104014</xdr:colOff>
      <xdr:row>64</xdr:row>
      <xdr:rowOff>28006</xdr:rowOff>
    </xdr:to>
    <xdr:pic>
      <xdr:nvPicPr>
        <xdr:cNvPr id="2" name="Picture 1">
          <a:extLst>
            <a:ext uri="{FF2B5EF4-FFF2-40B4-BE49-F238E27FC236}">
              <a16:creationId xmlns:a16="http://schemas.microsoft.com/office/drawing/2014/main" id="{E5B181EB-ED0D-4809-B6C3-CB5D54C4947F}"/>
            </a:ext>
          </a:extLst>
        </xdr:cNvPr>
        <xdr:cNvPicPr>
          <a:picLocks noChangeAspect="1"/>
        </xdr:cNvPicPr>
      </xdr:nvPicPr>
      <xdr:blipFill>
        <a:blip xmlns:r="http://schemas.openxmlformats.org/officeDocument/2006/relationships" r:embed="rId2"/>
        <a:stretch>
          <a:fillRect/>
        </a:stretch>
      </xdr:blipFill>
      <xdr:spPr>
        <a:xfrm>
          <a:off x="15772802" y="6076950"/>
          <a:ext cx="6314912" cy="4723831"/>
        </a:xfrm>
        <a:prstGeom prst="rect">
          <a:avLst/>
        </a:prstGeom>
      </xdr:spPr>
    </xdr:pic>
    <xdr:clientData/>
  </xdr:twoCellAnchor>
  <xdr:twoCellAnchor editAs="oneCell">
    <xdr:from>
      <xdr:col>41</xdr:col>
      <xdr:colOff>542925</xdr:colOff>
      <xdr:row>34</xdr:row>
      <xdr:rowOff>148352</xdr:rowOff>
    </xdr:from>
    <xdr:to>
      <xdr:col>53</xdr:col>
      <xdr:colOff>142875</xdr:colOff>
      <xdr:row>64</xdr:row>
      <xdr:rowOff>14049</xdr:rowOff>
    </xdr:to>
    <xdr:pic>
      <xdr:nvPicPr>
        <xdr:cNvPr id="17" name="image" descr="https://infographic.statista.com/normal/chartoftheday_5241_global_pc_shipments_since_2008_n.jpg">
          <a:extLst>
            <a:ext uri="{FF2B5EF4-FFF2-40B4-BE49-F238E27FC236}">
              <a16:creationId xmlns:a16="http://schemas.microsoft.com/office/drawing/2014/main" id="{9357F9A5-8D94-4D57-9925-4AA8DEF7B0C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2526625" y="6063377"/>
          <a:ext cx="6629400" cy="4723447"/>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18</xdr:col>
      <xdr:colOff>647699</xdr:colOff>
      <xdr:row>19</xdr:row>
      <xdr:rowOff>104774</xdr:rowOff>
    </xdr:from>
    <xdr:to>
      <xdr:col>34</xdr:col>
      <xdr:colOff>19049</xdr:colOff>
      <xdr:row>61</xdr:row>
      <xdr:rowOff>85725</xdr:rowOff>
    </xdr:to>
    <xdr:graphicFrame macro="">
      <xdr:nvGraphicFramePr>
        <xdr:cNvPr id="3" name="Chart 2">
          <a:extLst>
            <a:ext uri="{FF2B5EF4-FFF2-40B4-BE49-F238E27FC236}">
              <a16:creationId xmlns:a16="http://schemas.microsoft.com/office/drawing/2014/main" id="{E8B00DD1-E6A8-4255-9102-C24E71112EC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95249</xdr:colOff>
      <xdr:row>19</xdr:row>
      <xdr:rowOff>61912</xdr:rowOff>
    </xdr:from>
    <xdr:to>
      <xdr:col>18</xdr:col>
      <xdr:colOff>66675</xdr:colOff>
      <xdr:row>61</xdr:row>
      <xdr:rowOff>114300</xdr:rowOff>
    </xdr:to>
    <xdr:graphicFrame macro="">
      <xdr:nvGraphicFramePr>
        <xdr:cNvPr id="4" name="Chart 3">
          <a:extLst>
            <a:ext uri="{FF2B5EF4-FFF2-40B4-BE49-F238E27FC236}">
              <a16:creationId xmlns:a16="http://schemas.microsoft.com/office/drawing/2014/main" id="{98CE9F9D-4550-494D-930A-2D939E6521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Wilson\Dropbox\Walden\PhD%20dissertation\data%20set\2019%2011%2022%20-%20PC%20data%20set%20-%20processe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Wilson\Dropbox\Walden\PhD%20dissertation\data%20set\statistic_id816356_pc-unit-vendor-shipments-in-the-united-states-2013-2019-by-quarter%20(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Wilson\Dropbox\Walden\PhD%20dissertation\Literature\PC%20industry%20analysis\stats\statistic_id273495_global-pc-unit-shipments-2006-2018%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ata"/>
      <sheetName val="2009 - 2015 IDC"/>
      <sheetName val="growth"/>
      <sheetName val="technology"/>
      <sheetName val="ranking"/>
    </sheetNames>
    <sheetDataSet>
      <sheetData sheetId="0">
        <row r="5">
          <cell r="AR5">
            <v>0</v>
          </cell>
        </row>
      </sheetData>
      <sheetData sheetId="1">
        <row r="15">
          <cell r="E15">
            <v>0.25978200111794297</v>
          </cell>
          <cell r="F15">
            <v>0.27000453789139317</v>
          </cell>
          <cell r="G15">
            <v>0.25456836798991811</v>
          </cell>
          <cell r="H15">
            <v>0.27382730803704808</v>
          </cell>
          <cell r="I15">
            <v>0.2781781935285999</v>
          </cell>
        </row>
        <row r="16">
          <cell r="E16">
            <v>0.22219116825041924</v>
          </cell>
          <cell r="F16">
            <v>0.2126758432914839</v>
          </cell>
          <cell r="G16">
            <v>0.22148708254568369</v>
          </cell>
          <cell r="H16">
            <v>0.24141021810576638</v>
          </cell>
          <cell r="I16">
            <v>0.23907376169299185</v>
          </cell>
        </row>
        <row r="17">
          <cell r="E17">
            <v>0.10704304080491894</v>
          </cell>
          <cell r="F17">
            <v>0.10860686734230827</v>
          </cell>
          <cell r="G17">
            <v>0.11436672967863894</v>
          </cell>
          <cell r="H17">
            <v>0.11756797131759786</v>
          </cell>
          <cell r="I17">
            <v>0.12758779328323874</v>
          </cell>
        </row>
        <row r="18">
          <cell r="E18">
            <v>6.5818893236444936E-2</v>
          </cell>
          <cell r="F18">
            <v>7.9866888519134774E-2</v>
          </cell>
          <cell r="G18">
            <v>9.7668557025834921E-2</v>
          </cell>
          <cell r="H18">
            <v>0.10606513295488497</v>
          </cell>
          <cell r="I18">
            <v>0.12467412973470327</v>
          </cell>
        </row>
        <row r="19">
          <cell r="E19">
            <v>9.3208496366685295E-2</v>
          </cell>
          <cell r="F19">
            <v>7.0488579639993956E-2</v>
          </cell>
          <cell r="G19">
            <v>7.3251417769376187E-2</v>
          </cell>
          <cell r="H19">
            <v>6.4236629817747234E-2</v>
          </cell>
          <cell r="I19">
            <v>5.2905996012881457E-2</v>
          </cell>
        </row>
        <row r="20">
          <cell r="E20">
            <v>7.7976523197316933E-2</v>
          </cell>
          <cell r="F20">
            <v>0</v>
          </cell>
          <cell r="G20">
            <v>0</v>
          </cell>
          <cell r="H20">
            <v>0</v>
          </cell>
          <cell r="I20">
            <v>0</v>
          </cell>
        </row>
        <row r="21">
          <cell r="E21">
            <v>0.17397987702627166</v>
          </cell>
          <cell r="F21">
            <v>0.25835728331568597</v>
          </cell>
          <cell r="G21">
            <v>0.23865784499054823</v>
          </cell>
          <cell r="H21">
            <v>0.19689273976695548</v>
          </cell>
          <cell r="I21">
            <v>0.17758012574758469</v>
          </cell>
        </row>
      </sheetData>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Data"/>
    </sheetNames>
    <sheetDataSet>
      <sheetData sheetId="0"/>
      <sheetData sheetId="1">
        <row r="35">
          <cell r="M35">
            <v>60.56</v>
          </cell>
        </row>
        <row r="36">
          <cell r="M36">
            <v>64.279999999999987</v>
          </cell>
        </row>
        <row r="37">
          <cell r="M37">
            <v>62.05</v>
          </cell>
        </row>
        <row r="38">
          <cell r="M38">
            <v>60.4</v>
          </cell>
        </row>
        <row r="39">
          <cell r="M39">
            <v>55.850000000000009</v>
          </cell>
        </row>
        <row r="40">
          <cell r="M40">
            <v>55.370000000000005</v>
          </cell>
        </row>
        <row r="41">
          <cell r="M41">
            <v>40.36</v>
          </cell>
        </row>
        <row r="47">
          <cell r="C47">
            <v>0.28013245033112588</v>
          </cell>
          <cell r="D47">
            <v>0.25480132450331128</v>
          </cell>
          <cell r="E47">
            <v>0.14486754966887416</v>
          </cell>
          <cell r="F47">
            <v>0.1216887417218543</v>
          </cell>
          <cell r="J47">
            <v>0</v>
          </cell>
        </row>
        <row r="48">
          <cell r="C48">
            <v>0.30993733213965974</v>
          </cell>
          <cell r="D48">
            <v>0.26034019695613242</v>
          </cell>
          <cell r="E48">
            <v>0.12802148612354519</v>
          </cell>
          <cell r="F48">
            <v>0.12730528200537153</v>
          </cell>
        </row>
        <row r="49">
          <cell r="C49">
            <v>0.3052194329059057</v>
          </cell>
          <cell r="D49">
            <v>0.27072421889109627</v>
          </cell>
          <cell r="E49">
            <v>0.14953946180242009</v>
          </cell>
          <cell r="F49">
            <v>0.12840888567816505</v>
          </cell>
        </row>
        <row r="50">
          <cell r="C50">
            <v>0.29608523290386518</v>
          </cell>
          <cell r="D50">
            <v>0.27849355797819625</v>
          </cell>
          <cell r="E50">
            <v>0.15436075322101092</v>
          </cell>
          <cell r="F50">
            <v>0.12933597621407336</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sheetName val="Data"/>
    </sheetNames>
    <sheetDataSet>
      <sheetData sheetId="0"/>
      <sheetData sheetId="1">
        <row r="6">
          <cell r="C6">
            <v>239.21</v>
          </cell>
        </row>
        <row r="7">
          <cell r="C7">
            <v>272.45</v>
          </cell>
        </row>
        <row r="8">
          <cell r="C8">
            <v>290.8</v>
          </cell>
        </row>
        <row r="9">
          <cell r="C9">
            <v>308.33999999999997</v>
          </cell>
        </row>
        <row r="10">
          <cell r="C10">
            <v>350.9</v>
          </cell>
        </row>
        <row r="11">
          <cell r="C11">
            <v>365.36</v>
          </cell>
        </row>
        <row r="12">
          <cell r="C12">
            <v>351.06</v>
          </cell>
        </row>
        <row r="13">
          <cell r="C13">
            <v>316.45999999999998</v>
          </cell>
        </row>
        <row r="14">
          <cell r="C14">
            <v>313.68</v>
          </cell>
        </row>
        <row r="15">
          <cell r="C15">
            <v>287.68</v>
          </cell>
        </row>
        <row r="16">
          <cell r="C16">
            <v>269.72000000000003</v>
          </cell>
        </row>
        <row r="17">
          <cell r="C17">
            <v>262.68</v>
          </cell>
        </row>
        <row r="18">
          <cell r="C18">
            <v>259.39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2972D-AAFD-422F-9E55-38FCDB545D7A}">
  <dimension ref="A1:AV34"/>
  <sheetViews>
    <sheetView tabSelected="1" topLeftCell="B1" zoomScaleNormal="100" workbookViewId="0">
      <pane xSplit="1" ySplit="4" topLeftCell="V17" activePane="bottomRight" state="frozen"/>
      <selection activeCell="B1" sqref="B1"/>
      <selection pane="topRight" activeCell="C1" sqref="C1"/>
      <selection pane="bottomLeft" activeCell="B5" sqref="B5"/>
      <selection pane="bottomRight" activeCell="AR28" sqref="AR28"/>
    </sheetView>
  </sheetViews>
  <sheetFormatPr defaultColWidth="8.85546875" defaultRowHeight="12.75" x14ac:dyDescent="0.2"/>
  <cols>
    <col min="1" max="1" width="15" hidden="1" customWidth="1"/>
    <col min="2" max="2" width="24" customWidth="1"/>
    <col min="3" max="3" width="7.42578125" customWidth="1"/>
    <col min="4" max="6" width="7.42578125" style="2" customWidth="1"/>
    <col min="7" max="7" width="7.42578125" customWidth="1"/>
    <col min="8" max="25" width="7.42578125" style="2" customWidth="1"/>
    <col min="26" max="38" width="8.42578125" style="2" customWidth="1"/>
    <col min="39" max="43" width="8.42578125" customWidth="1"/>
    <col min="256" max="256" width="0" hidden="1" customWidth="1"/>
    <col min="257" max="257" width="19.7109375" customWidth="1"/>
    <col min="258" max="280" width="7.42578125" customWidth="1"/>
    <col min="281" max="299" width="8.42578125" customWidth="1"/>
    <col min="512" max="512" width="0" hidden="1" customWidth="1"/>
    <col min="513" max="513" width="19.7109375" customWidth="1"/>
    <col min="514" max="536" width="7.42578125" customWidth="1"/>
    <col min="537" max="555" width="8.42578125" customWidth="1"/>
    <col min="768" max="768" width="0" hidden="1" customWidth="1"/>
    <col min="769" max="769" width="19.7109375" customWidth="1"/>
    <col min="770" max="792" width="7.42578125" customWidth="1"/>
    <col min="793" max="811" width="8.42578125" customWidth="1"/>
    <col min="1024" max="1024" width="0" hidden="1" customWidth="1"/>
    <col min="1025" max="1025" width="19.7109375" customWidth="1"/>
    <col min="1026" max="1048" width="7.42578125" customWidth="1"/>
    <col min="1049" max="1067" width="8.42578125" customWidth="1"/>
    <col min="1280" max="1280" width="0" hidden="1" customWidth="1"/>
    <col min="1281" max="1281" width="19.7109375" customWidth="1"/>
    <col min="1282" max="1304" width="7.42578125" customWidth="1"/>
    <col min="1305" max="1323" width="8.42578125" customWidth="1"/>
    <col min="1536" max="1536" width="0" hidden="1" customWidth="1"/>
    <col min="1537" max="1537" width="19.7109375" customWidth="1"/>
    <col min="1538" max="1560" width="7.42578125" customWidth="1"/>
    <col min="1561" max="1579" width="8.42578125" customWidth="1"/>
    <col min="1792" max="1792" width="0" hidden="1" customWidth="1"/>
    <col min="1793" max="1793" width="19.7109375" customWidth="1"/>
    <col min="1794" max="1816" width="7.42578125" customWidth="1"/>
    <col min="1817" max="1835" width="8.42578125" customWidth="1"/>
    <col min="2048" max="2048" width="0" hidden="1" customWidth="1"/>
    <col min="2049" max="2049" width="19.7109375" customWidth="1"/>
    <col min="2050" max="2072" width="7.42578125" customWidth="1"/>
    <col min="2073" max="2091" width="8.42578125" customWidth="1"/>
    <col min="2304" max="2304" width="0" hidden="1" customWidth="1"/>
    <col min="2305" max="2305" width="19.7109375" customWidth="1"/>
    <col min="2306" max="2328" width="7.42578125" customWidth="1"/>
    <col min="2329" max="2347" width="8.42578125" customWidth="1"/>
    <col min="2560" max="2560" width="0" hidden="1" customWidth="1"/>
    <col min="2561" max="2561" width="19.7109375" customWidth="1"/>
    <col min="2562" max="2584" width="7.42578125" customWidth="1"/>
    <col min="2585" max="2603" width="8.42578125" customWidth="1"/>
    <col min="2816" max="2816" width="0" hidden="1" customWidth="1"/>
    <col min="2817" max="2817" width="19.7109375" customWidth="1"/>
    <col min="2818" max="2840" width="7.42578125" customWidth="1"/>
    <col min="2841" max="2859" width="8.42578125" customWidth="1"/>
    <col min="3072" max="3072" width="0" hidden="1" customWidth="1"/>
    <col min="3073" max="3073" width="19.7109375" customWidth="1"/>
    <col min="3074" max="3096" width="7.42578125" customWidth="1"/>
    <col min="3097" max="3115" width="8.42578125" customWidth="1"/>
    <col min="3328" max="3328" width="0" hidden="1" customWidth="1"/>
    <col min="3329" max="3329" width="19.7109375" customWidth="1"/>
    <col min="3330" max="3352" width="7.42578125" customWidth="1"/>
    <col min="3353" max="3371" width="8.42578125" customWidth="1"/>
    <col min="3584" max="3584" width="0" hidden="1" customWidth="1"/>
    <col min="3585" max="3585" width="19.7109375" customWidth="1"/>
    <col min="3586" max="3608" width="7.42578125" customWidth="1"/>
    <col min="3609" max="3627" width="8.42578125" customWidth="1"/>
    <col min="3840" max="3840" width="0" hidden="1" customWidth="1"/>
    <col min="3841" max="3841" width="19.7109375" customWidth="1"/>
    <col min="3842" max="3864" width="7.42578125" customWidth="1"/>
    <col min="3865" max="3883" width="8.42578125" customWidth="1"/>
    <col min="4096" max="4096" width="0" hidden="1" customWidth="1"/>
    <col min="4097" max="4097" width="19.7109375" customWidth="1"/>
    <col min="4098" max="4120" width="7.42578125" customWidth="1"/>
    <col min="4121" max="4139" width="8.42578125" customWidth="1"/>
    <col min="4352" max="4352" width="0" hidden="1" customWidth="1"/>
    <col min="4353" max="4353" width="19.7109375" customWidth="1"/>
    <col min="4354" max="4376" width="7.42578125" customWidth="1"/>
    <col min="4377" max="4395" width="8.42578125" customWidth="1"/>
    <col min="4608" max="4608" width="0" hidden="1" customWidth="1"/>
    <col min="4609" max="4609" width="19.7109375" customWidth="1"/>
    <col min="4610" max="4632" width="7.42578125" customWidth="1"/>
    <col min="4633" max="4651" width="8.42578125" customWidth="1"/>
    <col min="4864" max="4864" width="0" hidden="1" customWidth="1"/>
    <col min="4865" max="4865" width="19.7109375" customWidth="1"/>
    <col min="4866" max="4888" width="7.42578125" customWidth="1"/>
    <col min="4889" max="4907" width="8.42578125" customWidth="1"/>
    <col min="5120" max="5120" width="0" hidden="1" customWidth="1"/>
    <col min="5121" max="5121" width="19.7109375" customWidth="1"/>
    <col min="5122" max="5144" width="7.42578125" customWidth="1"/>
    <col min="5145" max="5163" width="8.42578125" customWidth="1"/>
    <col min="5376" max="5376" width="0" hidden="1" customWidth="1"/>
    <col min="5377" max="5377" width="19.7109375" customWidth="1"/>
    <col min="5378" max="5400" width="7.42578125" customWidth="1"/>
    <col min="5401" max="5419" width="8.42578125" customWidth="1"/>
    <col min="5632" max="5632" width="0" hidden="1" customWidth="1"/>
    <col min="5633" max="5633" width="19.7109375" customWidth="1"/>
    <col min="5634" max="5656" width="7.42578125" customWidth="1"/>
    <col min="5657" max="5675" width="8.42578125" customWidth="1"/>
    <col min="5888" max="5888" width="0" hidden="1" customWidth="1"/>
    <col min="5889" max="5889" width="19.7109375" customWidth="1"/>
    <col min="5890" max="5912" width="7.42578125" customWidth="1"/>
    <col min="5913" max="5931" width="8.42578125" customWidth="1"/>
    <col min="6144" max="6144" width="0" hidden="1" customWidth="1"/>
    <col min="6145" max="6145" width="19.7109375" customWidth="1"/>
    <col min="6146" max="6168" width="7.42578125" customWidth="1"/>
    <col min="6169" max="6187" width="8.42578125" customWidth="1"/>
    <col min="6400" max="6400" width="0" hidden="1" customWidth="1"/>
    <col min="6401" max="6401" width="19.7109375" customWidth="1"/>
    <col min="6402" max="6424" width="7.42578125" customWidth="1"/>
    <col min="6425" max="6443" width="8.42578125" customWidth="1"/>
    <col min="6656" max="6656" width="0" hidden="1" customWidth="1"/>
    <col min="6657" max="6657" width="19.7109375" customWidth="1"/>
    <col min="6658" max="6680" width="7.42578125" customWidth="1"/>
    <col min="6681" max="6699" width="8.42578125" customWidth="1"/>
    <col min="6912" max="6912" width="0" hidden="1" customWidth="1"/>
    <col min="6913" max="6913" width="19.7109375" customWidth="1"/>
    <col min="6914" max="6936" width="7.42578125" customWidth="1"/>
    <col min="6937" max="6955" width="8.42578125" customWidth="1"/>
    <col min="7168" max="7168" width="0" hidden="1" customWidth="1"/>
    <col min="7169" max="7169" width="19.7109375" customWidth="1"/>
    <col min="7170" max="7192" width="7.42578125" customWidth="1"/>
    <col min="7193" max="7211" width="8.42578125" customWidth="1"/>
    <col min="7424" max="7424" width="0" hidden="1" customWidth="1"/>
    <col min="7425" max="7425" width="19.7109375" customWidth="1"/>
    <col min="7426" max="7448" width="7.42578125" customWidth="1"/>
    <col min="7449" max="7467" width="8.42578125" customWidth="1"/>
    <col min="7680" max="7680" width="0" hidden="1" customWidth="1"/>
    <col min="7681" max="7681" width="19.7109375" customWidth="1"/>
    <col min="7682" max="7704" width="7.42578125" customWidth="1"/>
    <col min="7705" max="7723" width="8.42578125" customWidth="1"/>
    <col min="7936" max="7936" width="0" hidden="1" customWidth="1"/>
    <col min="7937" max="7937" width="19.7109375" customWidth="1"/>
    <col min="7938" max="7960" width="7.42578125" customWidth="1"/>
    <col min="7961" max="7979" width="8.42578125" customWidth="1"/>
    <col min="8192" max="8192" width="0" hidden="1" customWidth="1"/>
    <col min="8193" max="8193" width="19.7109375" customWidth="1"/>
    <col min="8194" max="8216" width="7.42578125" customWidth="1"/>
    <col min="8217" max="8235" width="8.42578125" customWidth="1"/>
    <col min="8448" max="8448" width="0" hidden="1" customWidth="1"/>
    <col min="8449" max="8449" width="19.7109375" customWidth="1"/>
    <col min="8450" max="8472" width="7.42578125" customWidth="1"/>
    <col min="8473" max="8491" width="8.42578125" customWidth="1"/>
    <col min="8704" max="8704" width="0" hidden="1" customWidth="1"/>
    <col min="8705" max="8705" width="19.7109375" customWidth="1"/>
    <col min="8706" max="8728" width="7.42578125" customWidth="1"/>
    <col min="8729" max="8747" width="8.42578125" customWidth="1"/>
    <col min="8960" max="8960" width="0" hidden="1" customWidth="1"/>
    <col min="8961" max="8961" width="19.7109375" customWidth="1"/>
    <col min="8962" max="8984" width="7.42578125" customWidth="1"/>
    <col min="8985" max="9003" width="8.42578125" customWidth="1"/>
    <col min="9216" max="9216" width="0" hidden="1" customWidth="1"/>
    <col min="9217" max="9217" width="19.7109375" customWidth="1"/>
    <col min="9218" max="9240" width="7.42578125" customWidth="1"/>
    <col min="9241" max="9259" width="8.42578125" customWidth="1"/>
    <col min="9472" max="9472" width="0" hidden="1" customWidth="1"/>
    <col min="9473" max="9473" width="19.7109375" customWidth="1"/>
    <col min="9474" max="9496" width="7.42578125" customWidth="1"/>
    <col min="9497" max="9515" width="8.42578125" customWidth="1"/>
    <col min="9728" max="9728" width="0" hidden="1" customWidth="1"/>
    <col min="9729" max="9729" width="19.7109375" customWidth="1"/>
    <col min="9730" max="9752" width="7.42578125" customWidth="1"/>
    <col min="9753" max="9771" width="8.42578125" customWidth="1"/>
    <col min="9984" max="9984" width="0" hidden="1" customWidth="1"/>
    <col min="9985" max="9985" width="19.7109375" customWidth="1"/>
    <col min="9986" max="10008" width="7.42578125" customWidth="1"/>
    <col min="10009" max="10027" width="8.42578125" customWidth="1"/>
    <col min="10240" max="10240" width="0" hidden="1" customWidth="1"/>
    <col min="10241" max="10241" width="19.7109375" customWidth="1"/>
    <col min="10242" max="10264" width="7.42578125" customWidth="1"/>
    <col min="10265" max="10283" width="8.42578125" customWidth="1"/>
    <col min="10496" max="10496" width="0" hidden="1" customWidth="1"/>
    <col min="10497" max="10497" width="19.7109375" customWidth="1"/>
    <col min="10498" max="10520" width="7.42578125" customWidth="1"/>
    <col min="10521" max="10539" width="8.42578125" customWidth="1"/>
    <col min="10752" max="10752" width="0" hidden="1" customWidth="1"/>
    <col min="10753" max="10753" width="19.7109375" customWidth="1"/>
    <col min="10754" max="10776" width="7.42578125" customWidth="1"/>
    <col min="10777" max="10795" width="8.42578125" customWidth="1"/>
    <col min="11008" max="11008" width="0" hidden="1" customWidth="1"/>
    <col min="11009" max="11009" width="19.7109375" customWidth="1"/>
    <col min="11010" max="11032" width="7.42578125" customWidth="1"/>
    <col min="11033" max="11051" width="8.42578125" customWidth="1"/>
    <col min="11264" max="11264" width="0" hidden="1" customWidth="1"/>
    <col min="11265" max="11265" width="19.7109375" customWidth="1"/>
    <col min="11266" max="11288" width="7.42578125" customWidth="1"/>
    <col min="11289" max="11307" width="8.42578125" customWidth="1"/>
    <col min="11520" max="11520" width="0" hidden="1" customWidth="1"/>
    <col min="11521" max="11521" width="19.7109375" customWidth="1"/>
    <col min="11522" max="11544" width="7.42578125" customWidth="1"/>
    <col min="11545" max="11563" width="8.42578125" customWidth="1"/>
    <col min="11776" max="11776" width="0" hidden="1" customWidth="1"/>
    <col min="11777" max="11777" width="19.7109375" customWidth="1"/>
    <col min="11778" max="11800" width="7.42578125" customWidth="1"/>
    <col min="11801" max="11819" width="8.42578125" customWidth="1"/>
    <col min="12032" max="12032" width="0" hidden="1" customWidth="1"/>
    <col min="12033" max="12033" width="19.7109375" customWidth="1"/>
    <col min="12034" max="12056" width="7.42578125" customWidth="1"/>
    <col min="12057" max="12075" width="8.42578125" customWidth="1"/>
    <col min="12288" max="12288" width="0" hidden="1" customWidth="1"/>
    <col min="12289" max="12289" width="19.7109375" customWidth="1"/>
    <col min="12290" max="12312" width="7.42578125" customWidth="1"/>
    <col min="12313" max="12331" width="8.42578125" customWidth="1"/>
    <col min="12544" max="12544" width="0" hidden="1" customWidth="1"/>
    <col min="12545" max="12545" width="19.7109375" customWidth="1"/>
    <col min="12546" max="12568" width="7.42578125" customWidth="1"/>
    <col min="12569" max="12587" width="8.42578125" customWidth="1"/>
    <col min="12800" max="12800" width="0" hidden="1" customWidth="1"/>
    <col min="12801" max="12801" width="19.7109375" customWidth="1"/>
    <col min="12802" max="12824" width="7.42578125" customWidth="1"/>
    <col min="12825" max="12843" width="8.42578125" customWidth="1"/>
    <col min="13056" max="13056" width="0" hidden="1" customWidth="1"/>
    <col min="13057" max="13057" width="19.7109375" customWidth="1"/>
    <col min="13058" max="13080" width="7.42578125" customWidth="1"/>
    <col min="13081" max="13099" width="8.42578125" customWidth="1"/>
    <col min="13312" max="13312" width="0" hidden="1" customWidth="1"/>
    <col min="13313" max="13313" width="19.7109375" customWidth="1"/>
    <col min="13314" max="13336" width="7.42578125" customWidth="1"/>
    <col min="13337" max="13355" width="8.42578125" customWidth="1"/>
    <col min="13568" max="13568" width="0" hidden="1" customWidth="1"/>
    <col min="13569" max="13569" width="19.7109375" customWidth="1"/>
    <col min="13570" max="13592" width="7.42578125" customWidth="1"/>
    <col min="13593" max="13611" width="8.42578125" customWidth="1"/>
    <col min="13824" max="13824" width="0" hidden="1" customWidth="1"/>
    <col min="13825" max="13825" width="19.7109375" customWidth="1"/>
    <col min="13826" max="13848" width="7.42578125" customWidth="1"/>
    <col min="13849" max="13867" width="8.42578125" customWidth="1"/>
    <col min="14080" max="14080" width="0" hidden="1" customWidth="1"/>
    <col min="14081" max="14081" width="19.7109375" customWidth="1"/>
    <col min="14082" max="14104" width="7.42578125" customWidth="1"/>
    <col min="14105" max="14123" width="8.42578125" customWidth="1"/>
    <col min="14336" max="14336" width="0" hidden="1" customWidth="1"/>
    <col min="14337" max="14337" width="19.7109375" customWidth="1"/>
    <col min="14338" max="14360" width="7.42578125" customWidth="1"/>
    <col min="14361" max="14379" width="8.42578125" customWidth="1"/>
    <col min="14592" max="14592" width="0" hidden="1" customWidth="1"/>
    <col min="14593" max="14593" width="19.7109375" customWidth="1"/>
    <col min="14594" max="14616" width="7.42578125" customWidth="1"/>
    <col min="14617" max="14635" width="8.42578125" customWidth="1"/>
    <col min="14848" max="14848" width="0" hidden="1" customWidth="1"/>
    <col min="14849" max="14849" width="19.7109375" customWidth="1"/>
    <col min="14850" max="14872" width="7.42578125" customWidth="1"/>
    <col min="14873" max="14891" width="8.42578125" customWidth="1"/>
    <col min="15104" max="15104" width="0" hidden="1" customWidth="1"/>
    <col min="15105" max="15105" width="19.7109375" customWidth="1"/>
    <col min="15106" max="15128" width="7.42578125" customWidth="1"/>
    <col min="15129" max="15147" width="8.42578125" customWidth="1"/>
    <col min="15360" max="15360" width="0" hidden="1" customWidth="1"/>
    <col min="15361" max="15361" width="19.7109375" customWidth="1"/>
    <col min="15362" max="15384" width="7.42578125" customWidth="1"/>
    <col min="15385" max="15403" width="8.42578125" customWidth="1"/>
    <col min="15616" max="15616" width="0" hidden="1" customWidth="1"/>
    <col min="15617" max="15617" width="19.7109375" customWidth="1"/>
    <col min="15618" max="15640" width="7.42578125" customWidth="1"/>
    <col min="15641" max="15659" width="8.42578125" customWidth="1"/>
    <col min="15872" max="15872" width="0" hidden="1" customWidth="1"/>
    <col min="15873" max="15873" width="19.7109375" customWidth="1"/>
    <col min="15874" max="15896" width="7.42578125" customWidth="1"/>
    <col min="15897" max="15915" width="8.42578125" customWidth="1"/>
    <col min="16128" max="16128" width="0" hidden="1" customWidth="1"/>
    <col min="16129" max="16129" width="19.7109375" customWidth="1"/>
    <col min="16130" max="16152" width="7.42578125" customWidth="1"/>
    <col min="16153" max="16171" width="8.42578125" customWidth="1"/>
  </cols>
  <sheetData>
    <row r="1" spans="1:47" x14ac:dyDescent="0.2">
      <c r="B1" s="1" t="s">
        <v>0</v>
      </c>
    </row>
    <row r="2" spans="1:47" x14ac:dyDescent="0.2">
      <c r="B2" s="1" t="s">
        <v>1</v>
      </c>
    </row>
    <row r="3" spans="1:47" x14ac:dyDescent="0.2">
      <c r="C3" s="2">
        <v>1975</v>
      </c>
      <c r="D3" s="2">
        <v>1976</v>
      </c>
      <c r="E3" s="2">
        <v>1977</v>
      </c>
      <c r="F3" s="2">
        <v>1978</v>
      </c>
      <c r="G3" s="2">
        <v>1979</v>
      </c>
      <c r="H3" s="2">
        <v>1980</v>
      </c>
      <c r="I3" s="2">
        <f>H3+1</f>
        <v>1981</v>
      </c>
      <c r="J3" s="2">
        <f t="shared" ref="J3:AQ3" si="0">I3+1</f>
        <v>1982</v>
      </c>
      <c r="K3" s="2">
        <f t="shared" si="0"/>
        <v>1983</v>
      </c>
      <c r="L3" s="2">
        <f t="shared" si="0"/>
        <v>1984</v>
      </c>
      <c r="M3" s="2">
        <f t="shared" si="0"/>
        <v>1985</v>
      </c>
      <c r="N3" s="2">
        <f t="shared" si="0"/>
        <v>1986</v>
      </c>
      <c r="O3" s="2">
        <f t="shared" si="0"/>
        <v>1987</v>
      </c>
      <c r="P3" s="2">
        <f t="shared" si="0"/>
        <v>1988</v>
      </c>
      <c r="Q3" s="2">
        <f t="shared" si="0"/>
        <v>1989</v>
      </c>
      <c r="R3" s="2">
        <f t="shared" si="0"/>
        <v>1990</v>
      </c>
      <c r="S3" s="2">
        <f t="shared" si="0"/>
        <v>1991</v>
      </c>
      <c r="T3" s="2">
        <f t="shared" si="0"/>
        <v>1992</v>
      </c>
      <c r="U3" s="2">
        <f t="shared" si="0"/>
        <v>1993</v>
      </c>
      <c r="V3" s="2">
        <f t="shared" si="0"/>
        <v>1994</v>
      </c>
      <c r="W3" s="2">
        <f t="shared" si="0"/>
        <v>1995</v>
      </c>
      <c r="X3" s="2">
        <f t="shared" si="0"/>
        <v>1996</v>
      </c>
      <c r="Y3" s="2">
        <f t="shared" si="0"/>
        <v>1997</v>
      </c>
      <c r="Z3" s="2">
        <f t="shared" si="0"/>
        <v>1998</v>
      </c>
      <c r="AA3" s="2">
        <f t="shared" si="0"/>
        <v>1999</v>
      </c>
      <c r="AB3" s="2">
        <f t="shared" si="0"/>
        <v>2000</v>
      </c>
      <c r="AC3" s="2">
        <f t="shared" si="0"/>
        <v>2001</v>
      </c>
      <c r="AD3" s="2">
        <f t="shared" si="0"/>
        <v>2002</v>
      </c>
      <c r="AE3" s="2">
        <f t="shared" si="0"/>
        <v>2003</v>
      </c>
      <c r="AF3" s="2">
        <f t="shared" si="0"/>
        <v>2004</v>
      </c>
      <c r="AG3" s="2">
        <f t="shared" si="0"/>
        <v>2005</v>
      </c>
      <c r="AH3" s="2">
        <f t="shared" si="0"/>
        <v>2006</v>
      </c>
      <c r="AI3" s="2">
        <f>AH3+1</f>
        <v>2007</v>
      </c>
      <c r="AJ3" s="2">
        <f t="shared" si="0"/>
        <v>2008</v>
      </c>
      <c r="AK3" s="2">
        <f t="shared" si="0"/>
        <v>2009</v>
      </c>
      <c r="AL3" s="2">
        <f t="shared" si="0"/>
        <v>2010</v>
      </c>
      <c r="AM3" s="49">
        <f t="shared" si="0"/>
        <v>2011</v>
      </c>
      <c r="AN3" s="2">
        <f t="shared" si="0"/>
        <v>2012</v>
      </c>
      <c r="AO3" s="2">
        <f t="shared" si="0"/>
        <v>2013</v>
      </c>
      <c r="AP3" s="2">
        <f t="shared" si="0"/>
        <v>2014</v>
      </c>
      <c r="AQ3" s="2">
        <f t="shared" si="0"/>
        <v>2015</v>
      </c>
      <c r="AR3" s="2">
        <f t="shared" ref="AR3" si="1">AQ3+1</f>
        <v>2016</v>
      </c>
      <c r="AS3" s="2">
        <f t="shared" ref="AS3" si="2">AR3+1</f>
        <v>2017</v>
      </c>
      <c r="AT3" s="2">
        <f t="shared" ref="AT3" si="3">AS3+1</f>
        <v>2018</v>
      </c>
      <c r="AU3" s="2">
        <f t="shared" ref="AU3" si="4">AT3+1</f>
        <v>2019</v>
      </c>
    </row>
    <row r="4" spans="1:47" ht="5.45" customHeight="1" x14ac:dyDescent="0.2"/>
    <row r="5" spans="1:47" s="4" customFormat="1" ht="16.5" customHeight="1" x14ac:dyDescent="0.2">
      <c r="A5" s="3" t="s">
        <v>2</v>
      </c>
      <c r="B5" s="4" t="s">
        <v>3</v>
      </c>
      <c r="C5" s="5">
        <v>0</v>
      </c>
      <c r="D5" s="5">
        <v>0</v>
      </c>
      <c r="E5" s="5">
        <v>0</v>
      </c>
      <c r="F5" s="5">
        <v>0</v>
      </c>
      <c r="G5" s="5">
        <v>0</v>
      </c>
      <c r="H5" s="5">
        <v>0</v>
      </c>
      <c r="I5" s="5">
        <v>0</v>
      </c>
      <c r="J5" s="5">
        <v>0</v>
      </c>
      <c r="K5" s="5">
        <v>0</v>
      </c>
      <c r="L5" s="5">
        <v>0</v>
      </c>
      <c r="M5" s="5">
        <v>0</v>
      </c>
      <c r="N5" s="5">
        <v>0</v>
      </c>
      <c r="O5" s="5">
        <v>0</v>
      </c>
      <c r="P5" s="5">
        <v>0</v>
      </c>
      <c r="Q5" s="5">
        <v>0</v>
      </c>
      <c r="R5" s="5">
        <v>0</v>
      </c>
      <c r="S5" s="5">
        <v>0</v>
      </c>
      <c r="T5" s="5">
        <v>0</v>
      </c>
      <c r="U5" s="5">
        <v>0</v>
      </c>
      <c r="V5" s="5">
        <v>0</v>
      </c>
      <c r="W5" s="5">
        <v>0</v>
      </c>
      <c r="X5" s="6">
        <v>4.4999999999999998E-2</v>
      </c>
      <c r="Y5" s="6">
        <v>3.7499999999999999E-2</v>
      </c>
      <c r="Z5" s="6">
        <v>0.03</v>
      </c>
      <c r="AA5" s="6">
        <v>2.6499999999999999E-2</v>
      </c>
      <c r="AB5" s="6">
        <v>2.3E-2</v>
      </c>
      <c r="AC5" s="6">
        <v>1.9E-2</v>
      </c>
      <c r="AD5" s="6">
        <v>1.4999999999999999E-2</v>
      </c>
      <c r="AE5" s="6">
        <v>1.0999999999999999E-2</v>
      </c>
      <c r="AF5" s="6">
        <v>7.0000000000000001E-3</v>
      </c>
      <c r="AG5" s="6">
        <v>1.4E-2</v>
      </c>
      <c r="AH5" s="6">
        <v>2.4E-2</v>
      </c>
      <c r="AI5" s="6">
        <v>0.06</v>
      </c>
      <c r="AJ5" s="6">
        <v>9.2999999999999999E-2</v>
      </c>
      <c r="AK5" s="6">
        <v>0.121</v>
      </c>
      <c r="AL5" s="6">
        <v>0.104</v>
      </c>
      <c r="AM5" s="7">
        <f>'[1]2009 - 2015 IDC'!E20</f>
        <v>7.7976523197316933E-2</v>
      </c>
      <c r="AN5" s="7">
        <f>'[1]2009 - 2015 IDC'!F20</f>
        <v>0</v>
      </c>
      <c r="AO5" s="7">
        <f>'[1]2009 - 2015 IDC'!G20</f>
        <v>0</v>
      </c>
      <c r="AP5" s="7">
        <f>'[1]2009 - 2015 IDC'!H20</f>
        <v>0</v>
      </c>
      <c r="AQ5" s="7">
        <f>'[1]2009 - 2015 IDC'!I20</f>
        <v>0</v>
      </c>
      <c r="AR5" s="44">
        <f>'[1]base data'!$AR$5</f>
        <v>0</v>
      </c>
      <c r="AS5" s="44">
        <f>'[1]base data'!$AR$5</f>
        <v>0</v>
      </c>
      <c r="AT5" s="44">
        <f>'[1]base data'!$AR$5</f>
        <v>0</v>
      </c>
      <c r="AU5" s="44">
        <f>'[1]base data'!$AR$5</f>
        <v>0</v>
      </c>
    </row>
    <row r="6" spans="1:47" s="4" customFormat="1" ht="16.5" customHeight="1" x14ac:dyDescent="0.2">
      <c r="A6" s="3"/>
      <c r="B6" s="4" t="s">
        <v>4</v>
      </c>
      <c r="C6" s="8">
        <v>1</v>
      </c>
      <c r="D6" s="8">
        <v>0.13043478260869565</v>
      </c>
      <c r="E6" s="9">
        <v>6.0753341433778862E-2</v>
      </c>
      <c r="F6" s="9">
        <v>3.3057851239669422E-2</v>
      </c>
      <c r="G6" s="5">
        <v>0</v>
      </c>
      <c r="H6" s="5">
        <v>0</v>
      </c>
      <c r="I6" s="5">
        <v>0</v>
      </c>
      <c r="J6" s="5">
        <v>0</v>
      </c>
      <c r="K6" s="5">
        <v>0</v>
      </c>
      <c r="L6" s="5">
        <v>0</v>
      </c>
      <c r="M6" s="5">
        <v>0</v>
      </c>
      <c r="N6" s="5">
        <v>0</v>
      </c>
      <c r="O6" s="5">
        <v>0</v>
      </c>
      <c r="P6" s="5">
        <v>0</v>
      </c>
      <c r="Q6" s="5">
        <v>0</v>
      </c>
      <c r="R6" s="5">
        <v>0</v>
      </c>
      <c r="S6" s="5">
        <v>0</v>
      </c>
      <c r="T6" s="5">
        <v>0</v>
      </c>
      <c r="U6" s="5">
        <v>0</v>
      </c>
      <c r="V6" s="5">
        <v>0</v>
      </c>
      <c r="W6" s="5">
        <v>0</v>
      </c>
      <c r="X6" s="5">
        <v>0</v>
      </c>
      <c r="Y6" s="5">
        <v>0</v>
      </c>
      <c r="Z6" s="5">
        <v>0</v>
      </c>
      <c r="AA6" s="5">
        <v>0</v>
      </c>
      <c r="AB6" s="5">
        <v>0</v>
      </c>
      <c r="AC6" s="5">
        <v>0</v>
      </c>
      <c r="AD6" s="5">
        <v>0</v>
      </c>
      <c r="AE6" s="5">
        <v>0</v>
      </c>
      <c r="AF6" s="5">
        <v>0</v>
      </c>
      <c r="AG6" s="5">
        <v>0</v>
      </c>
      <c r="AH6" s="5">
        <v>0</v>
      </c>
      <c r="AI6" s="5">
        <v>0</v>
      </c>
      <c r="AJ6" s="5">
        <v>0</v>
      </c>
      <c r="AK6" s="5">
        <v>0</v>
      </c>
      <c r="AL6" s="5">
        <v>0</v>
      </c>
      <c r="AM6" s="5">
        <v>0</v>
      </c>
      <c r="AN6" s="5">
        <v>0</v>
      </c>
      <c r="AO6" s="5">
        <v>0</v>
      </c>
      <c r="AP6" s="5">
        <v>0</v>
      </c>
      <c r="AQ6" s="5">
        <v>0</v>
      </c>
      <c r="AR6" s="44">
        <f>'[1]base data'!$AR$5</f>
        <v>0</v>
      </c>
      <c r="AS6" s="44">
        <f>'[1]base data'!$AR$5</f>
        <v>0</v>
      </c>
      <c r="AT6" s="44">
        <f>'[1]base data'!$AR$5</f>
        <v>0</v>
      </c>
      <c r="AU6" s="44">
        <f>'[1]base data'!$AR$5</f>
        <v>0</v>
      </c>
    </row>
    <row r="7" spans="1:47" s="4" customFormat="1" ht="16.5" customHeight="1" x14ac:dyDescent="0.2">
      <c r="A7" s="3" t="s">
        <v>5</v>
      </c>
      <c r="B7" s="4" t="s">
        <v>6</v>
      </c>
      <c r="C7" s="10">
        <v>0</v>
      </c>
      <c r="D7" s="11">
        <v>0</v>
      </c>
      <c r="E7" s="6">
        <v>3.6452004860267314E-3</v>
      </c>
      <c r="F7" s="6">
        <v>9.0909090909090912E-2</v>
      </c>
      <c r="G7" s="12">
        <v>0.20994475138121546</v>
      </c>
      <c r="H7" s="6">
        <v>0.29256399837464447</v>
      </c>
      <c r="I7" s="13">
        <v>0.40986617685646809</v>
      </c>
      <c r="J7" s="13">
        <v>0.28451199598040444</v>
      </c>
      <c r="K7" s="6">
        <v>0.2</v>
      </c>
      <c r="L7" s="6">
        <v>0.19</v>
      </c>
      <c r="M7" s="6">
        <v>0.18</v>
      </c>
      <c r="N7" s="6">
        <v>0.16</v>
      </c>
      <c r="O7" s="6">
        <v>0.14000000000000001</v>
      </c>
      <c r="P7" s="6">
        <v>0.1235</v>
      </c>
      <c r="Q7" s="6">
        <v>0.107</v>
      </c>
      <c r="R7" s="6">
        <v>0.109</v>
      </c>
      <c r="S7" s="6">
        <v>0.13800000000000001</v>
      </c>
      <c r="T7" s="13">
        <v>0.13200000000000001</v>
      </c>
      <c r="U7" s="13">
        <v>0.13400000000000001</v>
      </c>
      <c r="V7" s="6">
        <v>0.115</v>
      </c>
      <c r="W7" s="6">
        <v>0.106</v>
      </c>
      <c r="X7" s="6">
        <v>6.4000000000000001E-2</v>
      </c>
      <c r="Y7" s="6">
        <v>4.1000000000000002E-2</v>
      </c>
      <c r="Z7" s="6">
        <v>4.5999999999999999E-2</v>
      </c>
      <c r="AA7" s="6">
        <v>3.2341666666666664E-2</v>
      </c>
      <c r="AB7" s="6">
        <v>3.7999999999999999E-2</v>
      </c>
      <c r="AC7" s="6">
        <v>3.7499999999999999E-2</v>
      </c>
      <c r="AD7" s="6">
        <v>3.6999999999999998E-2</v>
      </c>
      <c r="AE7" s="6">
        <v>3.6499999999999998E-2</v>
      </c>
      <c r="AF7" s="6">
        <v>3.5999999999999997E-2</v>
      </c>
      <c r="AG7" s="6">
        <v>4.3999999999999997E-2</v>
      </c>
      <c r="AH7" s="6">
        <v>5.1999999999999998E-2</v>
      </c>
      <c r="AI7" s="6">
        <v>6.5000000000000002E-2</v>
      </c>
      <c r="AJ7" s="6">
        <v>7.9000000000000001E-2</v>
      </c>
      <c r="AK7" s="6">
        <v>0.09</v>
      </c>
      <c r="AL7" s="6">
        <v>0.105</v>
      </c>
      <c r="AM7" s="7">
        <f>'[1]2009 - 2015 IDC'!E17</f>
        <v>0.10704304080491894</v>
      </c>
      <c r="AN7" s="7">
        <f>'[1]2009 - 2015 IDC'!F17</f>
        <v>0.10860686734230827</v>
      </c>
      <c r="AO7" s="7">
        <f>'[1]2009 - 2015 IDC'!G17</f>
        <v>0.11436672967863894</v>
      </c>
      <c r="AP7" s="7">
        <f>'[1]2009 - 2015 IDC'!H17</f>
        <v>0.11756797131759786</v>
      </c>
      <c r="AQ7" s="7">
        <f>'[1]2009 - 2015 IDC'!I17</f>
        <v>0.12758779328323874</v>
      </c>
      <c r="AR7" s="45">
        <f>[2]Data!$F$47</f>
        <v>0.1216887417218543</v>
      </c>
      <c r="AS7" s="45">
        <f>[2]Data!$F$48</f>
        <v>0.12730528200537153</v>
      </c>
      <c r="AT7" s="45">
        <f>[2]Data!$F$49</f>
        <v>0.12840888567816505</v>
      </c>
      <c r="AU7" s="45">
        <f>[2]Data!$F$50</f>
        <v>0.12933597621407336</v>
      </c>
    </row>
    <row r="8" spans="1:47" ht="16.5" customHeight="1" x14ac:dyDescent="0.2">
      <c r="A8" s="1" t="s">
        <v>5</v>
      </c>
      <c r="B8" s="3" t="s">
        <v>7</v>
      </c>
      <c r="C8" s="14">
        <v>0</v>
      </c>
      <c r="D8" s="11">
        <v>0</v>
      </c>
      <c r="E8" s="13">
        <v>0.60753341433778862</v>
      </c>
      <c r="F8" s="13">
        <v>0.49586776859504134</v>
      </c>
      <c r="G8" s="15">
        <v>0.48066298342541436</v>
      </c>
      <c r="H8" s="13">
        <v>0.37586347013409183</v>
      </c>
      <c r="I8" s="6">
        <v>0.22513775911834163</v>
      </c>
      <c r="J8" s="6">
        <v>0.10111795000628061</v>
      </c>
      <c r="K8" s="6">
        <v>0.05</v>
      </c>
      <c r="L8" s="6">
        <v>0.04</v>
      </c>
      <c r="M8" s="6">
        <v>0.03</v>
      </c>
      <c r="N8" s="6">
        <v>2.5000000000000001E-2</v>
      </c>
      <c r="O8" s="6">
        <v>0.02</v>
      </c>
      <c r="P8" s="6">
        <v>1.8500000000000003E-2</v>
      </c>
      <c r="Q8" s="6">
        <v>1.7000000000000001E-2</v>
      </c>
      <c r="R8" s="6">
        <v>1.7999999999999999E-2</v>
      </c>
      <c r="S8" s="6">
        <v>2.7E-2</v>
      </c>
      <c r="T8" s="6">
        <v>2.8000000000000001E-2</v>
      </c>
      <c r="U8" s="6">
        <v>0.04</v>
      </c>
      <c r="V8" s="6">
        <v>3.5000000000000003E-2</v>
      </c>
      <c r="W8" s="9">
        <v>2.3E-2</v>
      </c>
      <c r="X8" s="9">
        <v>2.4E-2</v>
      </c>
      <c r="Y8" s="5">
        <v>0</v>
      </c>
      <c r="Z8" s="5">
        <v>0</v>
      </c>
      <c r="AA8" s="5">
        <v>0</v>
      </c>
      <c r="AB8" s="5">
        <v>0</v>
      </c>
      <c r="AC8" s="5">
        <v>0</v>
      </c>
      <c r="AD8" s="5">
        <v>0</v>
      </c>
      <c r="AE8" s="5">
        <v>0</v>
      </c>
      <c r="AF8" s="5">
        <v>0</v>
      </c>
      <c r="AG8" s="5">
        <v>0</v>
      </c>
      <c r="AH8" s="5">
        <v>0</v>
      </c>
      <c r="AI8" s="5">
        <v>0</v>
      </c>
      <c r="AJ8" s="5">
        <v>0</v>
      </c>
      <c r="AK8" s="5">
        <v>0</v>
      </c>
      <c r="AL8" s="5">
        <v>0</v>
      </c>
      <c r="AM8" s="5">
        <v>0</v>
      </c>
      <c r="AN8" s="5">
        <v>0</v>
      </c>
      <c r="AO8" s="5">
        <v>0</v>
      </c>
      <c r="AP8" s="5">
        <v>0</v>
      </c>
      <c r="AQ8" s="5">
        <v>0</v>
      </c>
      <c r="AR8" s="44">
        <f>'[1]base data'!$AR$5</f>
        <v>0</v>
      </c>
      <c r="AS8" s="5">
        <v>0</v>
      </c>
      <c r="AT8" s="5">
        <v>0</v>
      </c>
      <c r="AU8" s="5">
        <v>0</v>
      </c>
    </row>
    <row r="9" spans="1:47" s="4" customFormat="1" ht="16.5" customHeight="1" x14ac:dyDescent="0.2">
      <c r="A9" s="3" t="s">
        <v>8</v>
      </c>
      <c r="B9" s="3" t="s">
        <v>9</v>
      </c>
      <c r="C9" s="14">
        <v>0</v>
      </c>
      <c r="D9" s="5">
        <v>0</v>
      </c>
      <c r="E9" s="6">
        <v>2.4301336573511544E-2</v>
      </c>
      <c r="F9" s="6">
        <v>9.9173553719008267E-2</v>
      </c>
      <c r="G9" s="16">
        <v>0.15469613259668508</v>
      </c>
      <c r="H9" s="9">
        <v>0.15847216578626575</v>
      </c>
      <c r="I9" s="6">
        <v>0.10627131986355287</v>
      </c>
      <c r="J9" s="6">
        <v>3.5799522673031027E-2</v>
      </c>
      <c r="K9" s="6">
        <v>0.21590355013791263</v>
      </c>
      <c r="L9" s="6">
        <v>0.32387614976033163</v>
      </c>
      <c r="M9" s="6">
        <v>0.32809640986813049</v>
      </c>
      <c r="N9" s="13">
        <v>0.33210332103321033</v>
      </c>
      <c r="O9" s="6">
        <v>0.20506978068926232</v>
      </c>
      <c r="P9" s="6">
        <v>0.17506631299734748</v>
      </c>
      <c r="Q9" s="13">
        <v>0.18451104572881863</v>
      </c>
      <c r="R9" s="6">
        <v>0.13643206624012044</v>
      </c>
      <c r="S9" s="13">
        <v>0.15908105765062852</v>
      </c>
      <c r="T9" s="6">
        <v>9.5643787172480302E-2</v>
      </c>
      <c r="U9" s="6">
        <v>2.2930201855261786E-2</v>
      </c>
      <c r="V9" s="6">
        <v>3.0597882626522245E-3</v>
      </c>
      <c r="W9" s="9">
        <v>2.3274500568008644E-3</v>
      </c>
      <c r="X9" s="5">
        <v>0</v>
      </c>
      <c r="Y9" s="5">
        <v>0</v>
      </c>
      <c r="Z9" s="5">
        <v>0</v>
      </c>
      <c r="AA9" s="5">
        <v>0</v>
      </c>
      <c r="AB9" s="5">
        <v>0</v>
      </c>
      <c r="AC9" s="5">
        <v>0</v>
      </c>
      <c r="AD9" s="5">
        <v>0</v>
      </c>
      <c r="AE9" s="5">
        <v>0</v>
      </c>
      <c r="AF9" s="5">
        <v>0</v>
      </c>
      <c r="AG9" s="5">
        <v>0</v>
      </c>
      <c r="AH9" s="5">
        <v>0</v>
      </c>
      <c r="AI9" s="5">
        <v>0</v>
      </c>
      <c r="AJ9" s="5">
        <v>0</v>
      </c>
      <c r="AK9" s="5">
        <v>0</v>
      </c>
      <c r="AL9" s="5">
        <v>0</v>
      </c>
      <c r="AM9" s="5">
        <v>0</v>
      </c>
      <c r="AN9" s="5">
        <v>0</v>
      </c>
      <c r="AO9" s="5">
        <v>0</v>
      </c>
      <c r="AP9" s="5">
        <v>0</v>
      </c>
      <c r="AQ9" s="5">
        <v>0</v>
      </c>
      <c r="AR9" s="44">
        <f>'[1]base data'!$AR$5</f>
        <v>0</v>
      </c>
      <c r="AS9" s="5">
        <v>0</v>
      </c>
      <c r="AT9" s="5">
        <v>0</v>
      </c>
      <c r="AU9" s="5">
        <v>0</v>
      </c>
    </row>
    <row r="10" spans="1:47" ht="16.5" customHeight="1" x14ac:dyDescent="0.2">
      <c r="A10" s="4" t="s">
        <v>10</v>
      </c>
      <c r="B10" s="4" t="s">
        <v>11</v>
      </c>
      <c r="C10" s="5">
        <v>0</v>
      </c>
      <c r="D10" s="5">
        <v>0</v>
      </c>
      <c r="E10" s="5">
        <v>0</v>
      </c>
      <c r="F10" s="5">
        <v>0</v>
      </c>
      <c r="G10" s="5">
        <v>0</v>
      </c>
      <c r="H10" s="5">
        <v>0</v>
      </c>
      <c r="I10" s="5">
        <v>0</v>
      </c>
      <c r="J10" s="5">
        <v>0</v>
      </c>
      <c r="K10" s="9">
        <v>1.0772357723577236E-2</v>
      </c>
      <c r="L10" s="6">
        <v>2.5386178861788618E-2</v>
      </c>
      <c r="M10" s="6">
        <v>0.04</v>
      </c>
      <c r="N10" s="6">
        <v>5.7499999999999996E-2</v>
      </c>
      <c r="O10" s="6">
        <v>7.4999999999999997E-2</v>
      </c>
      <c r="P10" s="6">
        <v>5.9499999999999997E-2</v>
      </c>
      <c r="Q10" s="6">
        <v>4.3999999999999997E-2</v>
      </c>
      <c r="R10" s="6">
        <v>4.4999999999999998E-2</v>
      </c>
      <c r="S10" s="6">
        <v>4.1000000000000002E-2</v>
      </c>
      <c r="T10" s="6">
        <v>5.7000000000000002E-2</v>
      </c>
      <c r="U10" s="6">
        <v>9.4E-2</v>
      </c>
      <c r="V10" s="6">
        <v>0.11700000000000001</v>
      </c>
      <c r="W10" s="6">
        <v>0.108</v>
      </c>
      <c r="X10" s="13">
        <v>0.129</v>
      </c>
      <c r="Y10" s="13">
        <v>0.16</v>
      </c>
      <c r="Z10" s="13">
        <v>0.16700000000000001</v>
      </c>
      <c r="AA10" s="13">
        <v>0.16200000000000001</v>
      </c>
      <c r="AB10" s="6">
        <v>0.157</v>
      </c>
      <c r="AC10" s="5">
        <v>0</v>
      </c>
      <c r="AD10" s="5">
        <v>0</v>
      </c>
      <c r="AE10" s="5">
        <v>0</v>
      </c>
      <c r="AF10" s="5">
        <v>0</v>
      </c>
      <c r="AG10" s="5">
        <v>0</v>
      </c>
      <c r="AH10" s="5">
        <v>0</v>
      </c>
      <c r="AI10" s="5">
        <v>0</v>
      </c>
      <c r="AJ10" s="5">
        <v>0</v>
      </c>
      <c r="AK10" s="5">
        <v>0</v>
      </c>
      <c r="AL10" s="5">
        <v>0</v>
      </c>
      <c r="AM10" s="5">
        <v>0</v>
      </c>
      <c r="AN10" s="5">
        <v>0</v>
      </c>
      <c r="AO10" s="5">
        <v>0</v>
      </c>
      <c r="AP10" s="5">
        <v>0</v>
      </c>
      <c r="AQ10" s="5">
        <v>0</v>
      </c>
      <c r="AR10" s="44">
        <f>'[1]base data'!$AR$5</f>
        <v>0</v>
      </c>
      <c r="AS10" s="5">
        <v>0</v>
      </c>
      <c r="AT10" s="5">
        <v>0</v>
      </c>
      <c r="AU10" s="5">
        <v>0</v>
      </c>
    </row>
    <row r="11" spans="1:47" s="4" customFormat="1" ht="16.5" customHeight="1" x14ac:dyDescent="0.2">
      <c r="A11" s="3" t="s">
        <v>10</v>
      </c>
      <c r="B11" s="4" t="s">
        <v>12</v>
      </c>
      <c r="C11" s="5">
        <v>0</v>
      </c>
      <c r="D11" s="5">
        <v>0</v>
      </c>
      <c r="E11" s="5">
        <v>0</v>
      </c>
      <c r="F11" s="5">
        <v>0</v>
      </c>
      <c r="G11" s="5">
        <v>0</v>
      </c>
      <c r="H11" s="5">
        <v>0</v>
      </c>
      <c r="I11" s="5">
        <v>0</v>
      </c>
      <c r="J11" s="5">
        <v>0</v>
      </c>
      <c r="K11" s="5">
        <v>0</v>
      </c>
      <c r="L11" s="9">
        <v>0</v>
      </c>
      <c r="M11" s="9">
        <v>2.5238185374471575E-4</v>
      </c>
      <c r="N11" s="9">
        <v>2.8290282902829027E-3</v>
      </c>
      <c r="O11" s="9">
        <v>6.0381657647393906E-3</v>
      </c>
      <c r="P11" s="9">
        <v>9.1246684350132605E-3</v>
      </c>
      <c r="Q11" s="6">
        <v>8.9999999999999993E-3</v>
      </c>
      <c r="R11" s="6">
        <v>0.01</v>
      </c>
      <c r="S11" s="6">
        <v>1.6E-2</v>
      </c>
      <c r="T11" s="6">
        <v>3.6999999999999998E-2</v>
      </c>
      <c r="U11" s="6">
        <v>4.8000000000000001E-2</v>
      </c>
      <c r="V11" s="6">
        <v>4.2000000000000003E-2</v>
      </c>
      <c r="W11" s="6">
        <v>4.9000000000000002E-2</v>
      </c>
      <c r="X11" s="6">
        <v>6.8000000000000005E-2</v>
      </c>
      <c r="Y11" s="6">
        <v>9.2999999999999999E-2</v>
      </c>
      <c r="Z11" s="6">
        <v>0.13200000000000001</v>
      </c>
      <c r="AA11" s="6">
        <v>0.1585</v>
      </c>
      <c r="AB11" s="13">
        <v>0.185</v>
      </c>
      <c r="AC11" s="13">
        <v>0.23499999999999999</v>
      </c>
      <c r="AD11" s="13">
        <v>0.28499999999999998</v>
      </c>
      <c r="AE11" s="13">
        <v>0.31699999999999995</v>
      </c>
      <c r="AF11" s="13">
        <v>0.34899999999999998</v>
      </c>
      <c r="AG11" s="13">
        <v>0.35699999999999998</v>
      </c>
      <c r="AH11" s="13">
        <v>0.32800000000000001</v>
      </c>
      <c r="AI11" s="13">
        <v>0.29099999999999998</v>
      </c>
      <c r="AJ11" s="13">
        <v>0.29399999999999998</v>
      </c>
      <c r="AK11" s="6">
        <v>0.255</v>
      </c>
      <c r="AL11" s="6">
        <v>0.23400000000000001</v>
      </c>
      <c r="AM11" s="7">
        <f>'[1]2009 - 2015 IDC'!E16</f>
        <v>0.22219116825041924</v>
      </c>
      <c r="AN11" s="7">
        <f>'[1]2009 - 2015 IDC'!F16</f>
        <v>0.2126758432914839</v>
      </c>
      <c r="AO11" s="7">
        <f>'[1]2009 - 2015 IDC'!G16</f>
        <v>0.22148708254568369</v>
      </c>
      <c r="AP11" s="7">
        <f>'[1]2009 - 2015 IDC'!H16</f>
        <v>0.24141021810576638</v>
      </c>
      <c r="AQ11" s="7">
        <f>'[1]2009 - 2015 IDC'!I16</f>
        <v>0.23907376169299185</v>
      </c>
      <c r="AR11" s="45">
        <f>[2]Data!$D$47</f>
        <v>0.25480132450331128</v>
      </c>
      <c r="AS11" s="45">
        <f>[2]Data!$D$48</f>
        <v>0.26034019695613242</v>
      </c>
      <c r="AT11" s="45">
        <f>[2]Data!$D$49</f>
        <v>0.27072421889109627</v>
      </c>
      <c r="AU11" s="45">
        <f>[2]Data!$D$50</f>
        <v>0.27849355797819625</v>
      </c>
    </row>
    <row r="12" spans="1:47" ht="16.5" customHeight="1" x14ac:dyDescent="0.2">
      <c r="A12" s="3" t="s">
        <v>13</v>
      </c>
      <c r="B12" s="4" t="s">
        <v>14</v>
      </c>
      <c r="C12" s="5">
        <v>0</v>
      </c>
      <c r="D12" s="5">
        <v>0</v>
      </c>
      <c r="E12" s="5">
        <v>0</v>
      </c>
      <c r="F12" s="5">
        <v>0</v>
      </c>
      <c r="G12" s="5">
        <v>0</v>
      </c>
      <c r="H12" s="5">
        <v>0</v>
      </c>
      <c r="I12" s="5">
        <v>0</v>
      </c>
      <c r="J12" s="5">
        <v>0</v>
      </c>
      <c r="K12" s="5">
        <v>0</v>
      </c>
      <c r="L12" s="5">
        <v>0</v>
      </c>
      <c r="M12" s="5">
        <v>0</v>
      </c>
      <c r="N12" s="5">
        <v>0</v>
      </c>
      <c r="O12" s="5">
        <v>0</v>
      </c>
      <c r="P12" s="5">
        <v>0</v>
      </c>
      <c r="Q12" s="6">
        <v>2E-3</v>
      </c>
      <c r="R12" s="6">
        <v>0.01</v>
      </c>
      <c r="S12" s="6">
        <v>2.5000000000000001E-2</v>
      </c>
      <c r="T12" s="6">
        <v>3.5999999999999997E-2</v>
      </c>
      <c r="U12" s="6">
        <v>4.2999999999999997E-2</v>
      </c>
      <c r="V12" s="6">
        <v>5.0999999999999997E-2</v>
      </c>
      <c r="W12" s="6">
        <v>5.0999999999999997E-2</v>
      </c>
      <c r="X12" s="6">
        <v>6.0999999999999999E-2</v>
      </c>
      <c r="Y12" s="6">
        <v>7.0999999999999994E-2</v>
      </c>
      <c r="Z12" s="6">
        <v>8.4000000000000005E-2</v>
      </c>
      <c r="AA12" s="6">
        <v>8.5499999999999993E-2</v>
      </c>
      <c r="AB12" s="6">
        <v>8.6999999999999994E-2</v>
      </c>
      <c r="AC12" s="6">
        <v>7.3499999999999996E-2</v>
      </c>
      <c r="AD12" s="6">
        <v>0.06</v>
      </c>
      <c r="AE12" s="6">
        <v>5.5499999999999994E-2</v>
      </c>
      <c r="AF12" s="6">
        <v>5.0999999999999997E-2</v>
      </c>
      <c r="AG12" s="6">
        <v>6.0999999999999999E-2</v>
      </c>
      <c r="AH12" s="5">
        <v>0</v>
      </c>
      <c r="AI12" s="5">
        <v>0</v>
      </c>
      <c r="AJ12" s="5">
        <v>0</v>
      </c>
      <c r="AK12" s="5">
        <v>0</v>
      </c>
      <c r="AL12" s="5">
        <v>0</v>
      </c>
      <c r="AM12" s="5">
        <v>0</v>
      </c>
      <c r="AN12" s="5">
        <v>0</v>
      </c>
      <c r="AO12" s="5">
        <v>0</v>
      </c>
      <c r="AP12" s="5">
        <v>0</v>
      </c>
      <c r="AQ12" s="5">
        <v>0</v>
      </c>
      <c r="AR12" s="44">
        <f>'[1]base data'!$AR$5</f>
        <v>0</v>
      </c>
      <c r="AS12" s="44">
        <f>'[1]base data'!$AR$5</f>
        <v>0</v>
      </c>
      <c r="AT12" s="44">
        <f>'[1]base data'!$AR$5</f>
        <v>0</v>
      </c>
      <c r="AU12" s="44">
        <f>'[1]base data'!$AR$5</f>
        <v>0</v>
      </c>
    </row>
    <row r="13" spans="1:47" s="4" customFormat="1" ht="16.5" customHeight="1" x14ac:dyDescent="0.2">
      <c r="A13" s="3" t="s">
        <v>5</v>
      </c>
      <c r="B13" s="4" t="s">
        <v>15</v>
      </c>
      <c r="C13" s="5">
        <v>0</v>
      </c>
      <c r="D13" s="5">
        <v>0</v>
      </c>
      <c r="E13" s="5">
        <v>0</v>
      </c>
      <c r="F13" s="5">
        <v>0</v>
      </c>
      <c r="G13" s="5">
        <v>0</v>
      </c>
      <c r="H13" s="9">
        <v>6.5656565656565654E-3</v>
      </c>
      <c r="I13" s="9">
        <v>6.0614012070322749E-2</v>
      </c>
      <c r="J13" s="9">
        <v>4.647657329481221E-2</v>
      </c>
      <c r="K13" s="5">
        <v>0</v>
      </c>
      <c r="L13" s="5">
        <v>0</v>
      </c>
      <c r="M13" s="5">
        <v>0</v>
      </c>
      <c r="N13" s="5">
        <v>0</v>
      </c>
      <c r="O13" s="5">
        <v>0</v>
      </c>
      <c r="P13" s="5">
        <v>0</v>
      </c>
      <c r="Q13" s="5">
        <v>0</v>
      </c>
      <c r="R13" s="5">
        <v>0</v>
      </c>
      <c r="S13" s="5">
        <v>0</v>
      </c>
      <c r="T13" s="5">
        <v>0</v>
      </c>
      <c r="U13" s="5">
        <v>0</v>
      </c>
      <c r="V13" s="6">
        <v>2.4E-2</v>
      </c>
      <c r="W13" s="6">
        <v>3.7999999999999999E-2</v>
      </c>
      <c r="X13" s="6">
        <v>5.2999999999999999E-2</v>
      </c>
      <c r="Y13" s="6">
        <v>6.6000000000000003E-2</v>
      </c>
      <c r="Z13" s="6">
        <v>7.8E-2</v>
      </c>
      <c r="AA13" s="6">
        <v>6.4000000000000001E-2</v>
      </c>
      <c r="AB13" s="6">
        <v>0.111</v>
      </c>
      <c r="AC13" s="6">
        <v>0.184</v>
      </c>
      <c r="AD13" s="6">
        <v>0.17</v>
      </c>
      <c r="AE13" s="6">
        <v>0.188</v>
      </c>
      <c r="AF13" s="6">
        <v>0.20599999999999999</v>
      </c>
      <c r="AG13" s="6">
        <v>0.20399999999999999</v>
      </c>
      <c r="AH13" s="6">
        <v>0.224</v>
      </c>
      <c r="AI13" s="6">
        <v>0.248</v>
      </c>
      <c r="AJ13" s="6">
        <v>0.247</v>
      </c>
      <c r="AK13" s="13">
        <v>0.25</v>
      </c>
      <c r="AL13" s="13">
        <v>0.248</v>
      </c>
      <c r="AM13" s="17">
        <f>'[1]2009 - 2015 IDC'!E15</f>
        <v>0.25978200111794297</v>
      </c>
      <c r="AN13" s="17">
        <f>'[1]2009 - 2015 IDC'!F15</f>
        <v>0.27000453789139317</v>
      </c>
      <c r="AO13" s="17">
        <f>'[1]2009 - 2015 IDC'!G15</f>
        <v>0.25456836798991811</v>
      </c>
      <c r="AP13" s="17">
        <f>'[1]2009 - 2015 IDC'!H15</f>
        <v>0.27382730803704808</v>
      </c>
      <c r="AQ13" s="17">
        <f>'[1]2009 - 2015 IDC'!I15</f>
        <v>0.2781781935285999</v>
      </c>
      <c r="AR13" s="46">
        <f>[2]Data!$C$47</f>
        <v>0.28013245033112588</v>
      </c>
      <c r="AS13" s="46">
        <f>[2]Data!$C$48</f>
        <v>0.30993733213965974</v>
      </c>
      <c r="AT13" s="46">
        <f>[2]Data!$C$49</f>
        <v>0.3052194329059057</v>
      </c>
      <c r="AU13" s="46">
        <f>[2]Data!$C$50</f>
        <v>0.29608523290386518</v>
      </c>
    </row>
    <row r="14" spans="1:47" ht="16.5" customHeight="1" x14ac:dyDescent="0.2">
      <c r="A14" s="3" t="s">
        <v>16</v>
      </c>
      <c r="B14" s="3" t="s">
        <v>17</v>
      </c>
      <c r="C14" s="5">
        <v>0</v>
      </c>
      <c r="D14" s="5">
        <v>0</v>
      </c>
      <c r="E14" s="11">
        <v>0</v>
      </c>
      <c r="F14" s="11">
        <v>0</v>
      </c>
      <c r="G14" s="5">
        <v>0</v>
      </c>
      <c r="H14" s="5">
        <v>0</v>
      </c>
      <c r="I14" s="6">
        <v>5.0118079244292839E-2</v>
      </c>
      <c r="J14" s="6">
        <v>0.22170581585227986</v>
      </c>
      <c r="K14" s="13">
        <v>0.42</v>
      </c>
      <c r="L14" s="13">
        <v>0.39500000000000002</v>
      </c>
      <c r="M14" s="13">
        <v>0.37</v>
      </c>
      <c r="N14" s="13">
        <v>0.32500000000000001</v>
      </c>
      <c r="O14" s="13">
        <v>0.28000000000000003</v>
      </c>
      <c r="P14" s="13">
        <v>0.22450000000000003</v>
      </c>
      <c r="Q14" s="6">
        <v>0.16900000000000001</v>
      </c>
      <c r="R14" s="13">
        <v>0.161</v>
      </c>
      <c r="S14" s="6">
        <v>0.14099999999999999</v>
      </c>
      <c r="T14" s="6">
        <v>0.11700000000000001</v>
      </c>
      <c r="U14" s="6">
        <v>0.13</v>
      </c>
      <c r="V14" s="6">
        <v>8.6999999999999994E-2</v>
      </c>
      <c r="W14" s="6">
        <v>7.9000000000000001E-2</v>
      </c>
      <c r="X14" s="6">
        <v>8.3000000000000004E-2</v>
      </c>
      <c r="Y14" s="6">
        <v>8.6999999999999994E-2</v>
      </c>
      <c r="Z14" s="6">
        <v>8.2000000000000003E-2</v>
      </c>
      <c r="AA14" s="6">
        <v>6.4000000000000001E-2</v>
      </c>
      <c r="AB14" s="6">
        <v>5.3999999999999999E-2</v>
      </c>
      <c r="AC14" s="6">
        <v>5.5E-2</v>
      </c>
      <c r="AD14" s="6">
        <v>5.6000000000000001E-2</v>
      </c>
      <c r="AE14" s="6">
        <v>4.9333333333333333E-2</v>
      </c>
      <c r="AF14" s="6">
        <v>4.2666666666666665E-2</v>
      </c>
      <c r="AG14" s="6">
        <v>3.5999999999999997E-2</v>
      </c>
      <c r="AH14" s="6">
        <v>4.2000000000000003E-2</v>
      </c>
      <c r="AI14" s="6">
        <v>4.3999999999999997E-2</v>
      </c>
      <c r="AJ14" s="6">
        <v>4.1000000000000002E-2</v>
      </c>
      <c r="AK14" s="5">
        <v>0</v>
      </c>
      <c r="AL14" s="5">
        <v>0</v>
      </c>
      <c r="AM14" s="7">
        <f>'[1]2009 - 2015 IDC'!E18</f>
        <v>6.5818893236444936E-2</v>
      </c>
      <c r="AN14" s="7">
        <f>'[1]2009 - 2015 IDC'!F18</f>
        <v>7.9866888519134774E-2</v>
      </c>
      <c r="AO14" s="7">
        <f>'[1]2009 - 2015 IDC'!G18</f>
        <v>9.7668557025834921E-2</v>
      </c>
      <c r="AP14" s="7">
        <f>'[1]2009 - 2015 IDC'!H18</f>
        <v>0.10606513295488497</v>
      </c>
      <c r="AQ14" s="7">
        <f>'[1]2009 - 2015 IDC'!I18</f>
        <v>0.12467412973470327</v>
      </c>
      <c r="AR14" s="45">
        <f>[2]Data!$E$47</f>
        <v>0.14486754966887416</v>
      </c>
      <c r="AS14" s="45">
        <f>[2]Data!$E$48</f>
        <v>0.12802148612354519</v>
      </c>
      <c r="AT14" s="45">
        <f>[2]Data!$E$49</f>
        <v>0.14953946180242009</v>
      </c>
      <c r="AU14" s="45">
        <f>[2]Data!$E$50</f>
        <v>0.15436075322101092</v>
      </c>
    </row>
    <row r="15" spans="1:47" ht="16.5" customHeight="1" x14ac:dyDescent="0.2">
      <c r="A15" s="3"/>
      <c r="B15" s="3" t="s">
        <v>18</v>
      </c>
      <c r="C15" s="11">
        <v>0</v>
      </c>
      <c r="D15" s="11">
        <v>0</v>
      </c>
      <c r="E15" s="11">
        <v>0</v>
      </c>
      <c r="F15" s="11">
        <v>0</v>
      </c>
      <c r="G15" s="11">
        <v>0</v>
      </c>
      <c r="H15" s="11">
        <v>0</v>
      </c>
      <c r="I15" s="6">
        <v>1.4169509315140383E-2</v>
      </c>
      <c r="J15" s="6">
        <v>8.1648034166561981E-2</v>
      </c>
      <c r="K15" s="6">
        <v>5.3490238031559242E-3</v>
      </c>
      <c r="L15" s="11">
        <v>0</v>
      </c>
      <c r="M15" s="11">
        <v>0</v>
      </c>
      <c r="N15" s="11">
        <v>0</v>
      </c>
      <c r="O15" s="11">
        <v>0</v>
      </c>
      <c r="P15" s="11">
        <v>0</v>
      </c>
      <c r="Q15" s="11">
        <v>0</v>
      </c>
      <c r="R15" s="11">
        <v>0</v>
      </c>
      <c r="S15" s="11">
        <v>0</v>
      </c>
      <c r="T15" s="11">
        <v>0</v>
      </c>
      <c r="U15" s="11">
        <v>0</v>
      </c>
      <c r="V15" s="11">
        <v>0</v>
      </c>
      <c r="W15" s="11">
        <v>0</v>
      </c>
      <c r="X15" s="11">
        <v>0</v>
      </c>
      <c r="Y15" s="11">
        <v>0</v>
      </c>
      <c r="Z15" s="11">
        <v>0</v>
      </c>
      <c r="AA15" s="11">
        <v>0</v>
      </c>
      <c r="AB15" s="11">
        <v>0</v>
      </c>
      <c r="AC15" s="11">
        <v>0</v>
      </c>
      <c r="AD15" s="11">
        <v>0</v>
      </c>
      <c r="AE15" s="11">
        <v>0</v>
      </c>
      <c r="AF15" s="11">
        <v>0</v>
      </c>
      <c r="AG15" s="11">
        <v>0</v>
      </c>
      <c r="AH15" s="11">
        <v>0</v>
      </c>
      <c r="AI15" s="11">
        <v>0</v>
      </c>
      <c r="AJ15" s="11">
        <v>0</v>
      </c>
      <c r="AK15" s="11">
        <v>0</v>
      </c>
      <c r="AL15" s="11">
        <v>0</v>
      </c>
      <c r="AM15" s="11">
        <v>0</v>
      </c>
      <c r="AN15" s="11">
        <v>0</v>
      </c>
      <c r="AO15" s="11">
        <v>0</v>
      </c>
      <c r="AP15" s="11">
        <v>0</v>
      </c>
      <c r="AQ15" s="11">
        <v>0</v>
      </c>
      <c r="AR15" s="44">
        <f>'[1]base data'!$AR$5</f>
        <v>0</v>
      </c>
      <c r="AS15" s="11">
        <v>0</v>
      </c>
      <c r="AT15" s="11">
        <v>0</v>
      </c>
      <c r="AU15" s="11">
        <v>0</v>
      </c>
    </row>
    <row r="16" spans="1:47" ht="16.5" customHeight="1" x14ac:dyDescent="0.2">
      <c r="A16" s="3" t="s">
        <v>5</v>
      </c>
      <c r="B16" s="4" t="s">
        <v>19</v>
      </c>
      <c r="C16" s="5">
        <v>0</v>
      </c>
      <c r="D16" s="5">
        <v>0</v>
      </c>
      <c r="E16" s="5">
        <v>0</v>
      </c>
      <c r="F16" s="5">
        <v>0</v>
      </c>
      <c r="G16" s="5">
        <v>0</v>
      </c>
      <c r="H16" s="5">
        <v>0</v>
      </c>
      <c r="I16" s="5">
        <v>0</v>
      </c>
      <c r="J16" s="5">
        <v>0</v>
      </c>
      <c r="K16" s="5">
        <v>0</v>
      </c>
      <c r="L16" s="5">
        <v>0</v>
      </c>
      <c r="M16" s="5">
        <v>0</v>
      </c>
      <c r="N16" s="5">
        <v>0</v>
      </c>
      <c r="O16" s="5">
        <v>0</v>
      </c>
      <c r="P16" s="5">
        <v>0</v>
      </c>
      <c r="Q16" s="6">
        <v>3.3000000000000002E-2</v>
      </c>
      <c r="R16" s="6">
        <v>3.9E-2</v>
      </c>
      <c r="S16" s="6">
        <v>4.7E-2</v>
      </c>
      <c r="T16" s="6">
        <v>5.2999999999999999E-2</v>
      </c>
      <c r="U16" s="6">
        <v>6.4000000000000001E-2</v>
      </c>
      <c r="V16" s="13">
        <v>0.14299999999999999</v>
      </c>
      <c r="W16" s="13">
        <v>0.14399999999999999</v>
      </c>
      <c r="X16" s="6">
        <v>0.114</v>
      </c>
      <c r="Y16" s="6">
        <v>8.7999999999999995E-2</v>
      </c>
      <c r="Z16" s="6">
        <v>6.2E-2</v>
      </c>
      <c r="AA16" s="6">
        <v>5.1999999999999998E-2</v>
      </c>
      <c r="AB16" s="6">
        <v>4.2999999999999997E-2</v>
      </c>
      <c r="AC16" s="6">
        <v>3.7999999999999999E-2</v>
      </c>
      <c r="AD16" s="5">
        <v>0</v>
      </c>
      <c r="AE16" s="5">
        <v>0</v>
      </c>
      <c r="AF16" s="5">
        <v>0</v>
      </c>
      <c r="AG16" s="5">
        <v>0</v>
      </c>
      <c r="AH16" s="5">
        <v>0</v>
      </c>
      <c r="AI16" s="5">
        <v>0</v>
      </c>
      <c r="AJ16" s="5">
        <v>0</v>
      </c>
      <c r="AK16" s="5">
        <v>0</v>
      </c>
      <c r="AL16" s="5">
        <v>0</v>
      </c>
      <c r="AM16" s="5">
        <v>0</v>
      </c>
      <c r="AN16" s="5">
        <v>0</v>
      </c>
      <c r="AO16" s="5">
        <v>0</v>
      </c>
      <c r="AP16" s="5">
        <v>0</v>
      </c>
      <c r="AQ16" s="5">
        <v>0</v>
      </c>
      <c r="AR16" s="44">
        <f>'[1]base data'!$AR$5</f>
        <v>0</v>
      </c>
      <c r="AS16" s="5">
        <v>0</v>
      </c>
      <c r="AT16" s="5">
        <v>0</v>
      </c>
      <c r="AU16" s="5">
        <v>0</v>
      </c>
    </row>
    <row r="17" spans="1:48" ht="16.5" customHeight="1" x14ac:dyDescent="0.2">
      <c r="A17" s="3" t="s">
        <v>20</v>
      </c>
      <c r="B17" s="4" t="s">
        <v>21</v>
      </c>
      <c r="C17" s="5">
        <v>0</v>
      </c>
      <c r="D17" s="5">
        <v>0</v>
      </c>
      <c r="E17" s="5">
        <v>0</v>
      </c>
      <c r="F17" s="5">
        <v>0</v>
      </c>
      <c r="G17" s="5">
        <v>0</v>
      </c>
      <c r="H17" s="5">
        <v>0</v>
      </c>
      <c r="I17" s="5">
        <v>0</v>
      </c>
      <c r="J17" s="5">
        <v>0</v>
      </c>
      <c r="K17" s="5">
        <v>0</v>
      </c>
      <c r="L17" s="5">
        <v>0</v>
      </c>
      <c r="M17" s="5">
        <v>0</v>
      </c>
      <c r="N17" s="5">
        <v>0</v>
      </c>
      <c r="O17" s="5">
        <v>0</v>
      </c>
      <c r="P17" s="5">
        <v>0</v>
      </c>
      <c r="Q17" s="5">
        <v>0</v>
      </c>
      <c r="R17" s="5">
        <v>0</v>
      </c>
      <c r="S17" s="5">
        <v>0</v>
      </c>
      <c r="T17" s="5">
        <v>0</v>
      </c>
      <c r="U17" s="5">
        <v>0</v>
      </c>
      <c r="V17" s="5">
        <v>0</v>
      </c>
      <c r="W17" s="5">
        <v>0</v>
      </c>
      <c r="X17" s="5">
        <v>0</v>
      </c>
      <c r="Y17" s="5">
        <v>0</v>
      </c>
      <c r="Z17" s="6">
        <v>1.4E-2</v>
      </c>
      <c r="AA17" s="6">
        <v>1.9E-2</v>
      </c>
      <c r="AB17" s="6">
        <v>2.3E-2</v>
      </c>
      <c r="AC17" s="6">
        <v>2.8000000000000001E-2</v>
      </c>
      <c r="AD17" s="6">
        <v>2.8000000000000001E-2</v>
      </c>
      <c r="AE17" s="6">
        <v>2.9000000000000001E-2</v>
      </c>
      <c r="AF17" s="6">
        <v>3.1E-2</v>
      </c>
      <c r="AG17" s="6">
        <v>3.3000000000000002E-2</v>
      </c>
      <c r="AH17" s="6">
        <v>3.7999999999999999E-2</v>
      </c>
      <c r="AI17" s="6">
        <v>0.04</v>
      </c>
      <c r="AJ17" s="6">
        <v>4.5999999999999999E-2</v>
      </c>
      <c r="AK17" s="6">
        <v>8.1000000000000003E-2</v>
      </c>
      <c r="AL17" s="6">
        <v>8.7999999999999995E-2</v>
      </c>
      <c r="AM17" s="18">
        <f>'[1]2009 - 2015 IDC'!E19</f>
        <v>9.3208496366685295E-2</v>
      </c>
      <c r="AN17" s="18">
        <f>'[1]2009 - 2015 IDC'!F19</f>
        <v>7.0488579639993956E-2</v>
      </c>
      <c r="AO17" s="18">
        <f>'[1]2009 - 2015 IDC'!G19</f>
        <v>7.3251417769376187E-2</v>
      </c>
      <c r="AP17" s="18">
        <f>'[1]2009 - 2015 IDC'!H19</f>
        <v>6.4236629817747234E-2</v>
      </c>
      <c r="AQ17" s="18">
        <f>'[1]2009 - 2015 IDC'!I19</f>
        <v>5.2905996012881457E-2</v>
      </c>
      <c r="AR17" s="45">
        <f>[2]Data!$J$47</f>
        <v>0</v>
      </c>
      <c r="AS17" s="5">
        <v>0</v>
      </c>
      <c r="AT17" s="5">
        <v>0</v>
      </c>
      <c r="AU17" s="5">
        <v>0</v>
      </c>
    </row>
    <row r="18" spans="1:48" ht="5.45" customHeight="1" x14ac:dyDescent="0.2">
      <c r="B18" s="4"/>
      <c r="C18" s="4"/>
      <c r="D18" s="19"/>
      <c r="E18" s="19"/>
      <c r="F18" s="19"/>
      <c r="G18" s="4"/>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19"/>
      <c r="AH18" s="19"/>
      <c r="AI18" s="19"/>
      <c r="AJ18" s="19"/>
      <c r="AK18" s="19"/>
      <c r="AL18" s="19"/>
      <c r="AM18" s="18"/>
      <c r="AN18" s="18"/>
      <c r="AO18" s="18"/>
      <c r="AP18" s="18"/>
      <c r="AQ18" s="18"/>
      <c r="AR18" s="44">
        <f>'[1]base data'!$AR$5</f>
        <v>0</v>
      </c>
      <c r="AS18" s="18"/>
      <c r="AT18" s="18"/>
      <c r="AU18" s="18"/>
      <c r="AV18" s="51"/>
    </row>
    <row r="19" spans="1:48" x14ac:dyDescent="0.2">
      <c r="B19" t="s">
        <v>22</v>
      </c>
      <c r="C19" s="20">
        <f>1-SUM(C4:C18)</f>
        <v>0</v>
      </c>
      <c r="D19" s="20">
        <f>1-SUM(D4:D18)</f>
        <v>0.86956521739130432</v>
      </c>
      <c r="E19" s="20">
        <v>0.3037667071688942</v>
      </c>
      <c r="F19" s="20">
        <f t="shared" ref="F19:AL19" si="5">1-SUM(F4:F18)</f>
        <v>0.28099173553719003</v>
      </c>
      <c r="G19" s="20">
        <f t="shared" si="5"/>
        <v>0.15469613259668513</v>
      </c>
      <c r="H19" s="20">
        <f t="shared" si="5"/>
        <v>0.16653470913934132</v>
      </c>
      <c r="I19" s="20">
        <f t="shared" si="5"/>
        <v>0.13382314353188141</v>
      </c>
      <c r="J19" s="20">
        <f t="shared" si="5"/>
        <v>0.22874010802662992</v>
      </c>
      <c r="K19" s="20">
        <f t="shared" si="5"/>
        <v>9.7975068335354187E-2</v>
      </c>
      <c r="L19" s="20">
        <f t="shared" si="5"/>
        <v>2.5737671377879745E-2</v>
      </c>
      <c r="M19" s="20">
        <f t="shared" si="5"/>
        <v>5.1651208278124749E-2</v>
      </c>
      <c r="N19" s="20">
        <f t="shared" si="5"/>
        <v>9.7567650676506856E-2</v>
      </c>
      <c r="O19" s="20">
        <f t="shared" si="5"/>
        <v>0.27389205354599833</v>
      </c>
      <c r="P19" s="20">
        <f t="shared" si="5"/>
        <v>0.38980901856763928</v>
      </c>
      <c r="Q19" s="20">
        <f t="shared" si="5"/>
        <v>0.43448895427118139</v>
      </c>
      <c r="R19" s="20">
        <f t="shared" si="5"/>
        <v>0.47156793375987949</v>
      </c>
      <c r="S19" s="20">
        <f t="shared" si="5"/>
        <v>0.40591894234937143</v>
      </c>
      <c r="T19" s="20">
        <f t="shared" si="5"/>
        <v>0.44435621282751969</v>
      </c>
      <c r="U19" s="20">
        <f t="shared" si="5"/>
        <v>0.42406979814473811</v>
      </c>
      <c r="V19" s="20">
        <f t="shared" si="5"/>
        <v>0.38294021173734771</v>
      </c>
      <c r="W19" s="20">
        <f t="shared" si="5"/>
        <v>0.39967254994319923</v>
      </c>
      <c r="X19" s="20">
        <f t="shared" si="5"/>
        <v>0.35899999999999999</v>
      </c>
      <c r="Y19" s="20">
        <f t="shared" si="5"/>
        <v>0.35650000000000004</v>
      </c>
      <c r="Z19" s="20">
        <f t="shared" si="5"/>
        <v>0.30499999999999994</v>
      </c>
      <c r="AA19" s="20">
        <f t="shared" si="5"/>
        <v>0.33615833333333323</v>
      </c>
      <c r="AB19" s="20">
        <f t="shared" si="5"/>
        <v>0.27899999999999991</v>
      </c>
      <c r="AC19" s="20">
        <f t="shared" si="5"/>
        <v>0.32999999999999996</v>
      </c>
      <c r="AD19" s="20">
        <f t="shared" si="5"/>
        <v>0.34899999999999998</v>
      </c>
      <c r="AE19" s="20">
        <f t="shared" si="5"/>
        <v>0.31366666666666676</v>
      </c>
      <c r="AF19" s="20">
        <f t="shared" si="5"/>
        <v>0.27733333333333343</v>
      </c>
      <c r="AG19" s="20">
        <f t="shared" si="5"/>
        <v>0.251</v>
      </c>
      <c r="AH19" s="20">
        <f t="shared" si="5"/>
        <v>0.29199999999999993</v>
      </c>
      <c r="AI19" s="20">
        <f t="shared" si="5"/>
        <v>0.252</v>
      </c>
      <c r="AJ19" s="20">
        <f t="shared" si="5"/>
        <v>0.19999999999999996</v>
      </c>
      <c r="AK19" s="20">
        <f t="shared" si="5"/>
        <v>0.20300000000000007</v>
      </c>
      <c r="AL19" s="20">
        <f t="shared" si="5"/>
        <v>0.22099999999999997</v>
      </c>
      <c r="AM19" s="18">
        <f>'[1]2009 - 2015 IDC'!E21</f>
        <v>0.17397987702627166</v>
      </c>
      <c r="AN19" s="18">
        <f>'[1]2009 - 2015 IDC'!F21</f>
        <v>0.25835728331568597</v>
      </c>
      <c r="AO19" s="18">
        <f>'[1]2009 - 2015 IDC'!G21</f>
        <v>0.23865784499054823</v>
      </c>
      <c r="AP19" s="18">
        <f>'[1]2009 - 2015 IDC'!H21</f>
        <v>0.19689273976695548</v>
      </c>
      <c r="AQ19" s="18">
        <f>'[1]2009 - 2015 IDC'!I21</f>
        <v>0.17758012574758469</v>
      </c>
      <c r="AR19" s="44">
        <f>1-SUM(AR5:AR17)</f>
        <v>0.19850993377483439</v>
      </c>
      <c r="AS19" s="44">
        <f t="shared" ref="AS19:AU19" si="6">1-SUM(AS5:AS17)</f>
        <v>0.17439570277529115</v>
      </c>
      <c r="AT19" s="44">
        <f t="shared" si="6"/>
        <v>0.14610800072241292</v>
      </c>
      <c r="AU19" s="44">
        <f t="shared" si="6"/>
        <v>0.14172447968285429</v>
      </c>
    </row>
    <row r="20" spans="1:48" x14ac:dyDescent="0.2">
      <c r="B20" s="4"/>
      <c r="C20" s="4"/>
      <c r="D20" s="20"/>
      <c r="E20" s="20"/>
      <c r="F20" s="20"/>
      <c r="G20" s="4"/>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row>
    <row r="21" spans="1:48" x14ac:dyDescent="0.2">
      <c r="B21" s="4"/>
      <c r="C21" s="4"/>
      <c r="D21" s="20"/>
      <c r="E21" s="20"/>
      <c r="F21" s="20"/>
      <c r="G21" s="4"/>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row>
    <row r="22" spans="1:48" x14ac:dyDescent="0.2">
      <c r="B22" s="4"/>
      <c r="C22" s="4">
        <f t="shared" ref="C22:AQ22" si="7">C3</f>
        <v>1975</v>
      </c>
      <c r="D22" s="4">
        <f t="shared" si="7"/>
        <v>1976</v>
      </c>
      <c r="E22" s="4">
        <f t="shared" si="7"/>
        <v>1977</v>
      </c>
      <c r="F22" s="4">
        <f t="shared" si="7"/>
        <v>1978</v>
      </c>
      <c r="G22" s="4">
        <f t="shared" si="7"/>
        <v>1979</v>
      </c>
      <c r="H22" s="4">
        <f t="shared" si="7"/>
        <v>1980</v>
      </c>
      <c r="I22" s="4">
        <f t="shared" si="7"/>
        <v>1981</v>
      </c>
      <c r="J22" s="4">
        <f t="shared" si="7"/>
        <v>1982</v>
      </c>
      <c r="K22" s="4">
        <f t="shared" si="7"/>
        <v>1983</v>
      </c>
      <c r="L22" s="4">
        <f t="shared" si="7"/>
        <v>1984</v>
      </c>
      <c r="M22" s="4">
        <f t="shared" si="7"/>
        <v>1985</v>
      </c>
      <c r="N22" s="4">
        <f t="shared" si="7"/>
        <v>1986</v>
      </c>
      <c r="O22" s="4">
        <f t="shared" si="7"/>
        <v>1987</v>
      </c>
      <c r="P22" s="4">
        <f t="shared" si="7"/>
        <v>1988</v>
      </c>
      <c r="Q22" s="4">
        <f t="shared" si="7"/>
        <v>1989</v>
      </c>
      <c r="R22" s="4">
        <f t="shared" si="7"/>
        <v>1990</v>
      </c>
      <c r="S22" s="4">
        <f t="shared" si="7"/>
        <v>1991</v>
      </c>
      <c r="T22" s="4">
        <f t="shared" si="7"/>
        <v>1992</v>
      </c>
      <c r="U22" s="4">
        <f t="shared" si="7"/>
        <v>1993</v>
      </c>
      <c r="V22" s="4">
        <f t="shared" si="7"/>
        <v>1994</v>
      </c>
      <c r="W22" s="4">
        <f t="shared" si="7"/>
        <v>1995</v>
      </c>
      <c r="X22" s="4">
        <f t="shared" si="7"/>
        <v>1996</v>
      </c>
      <c r="Y22" s="4">
        <f t="shared" si="7"/>
        <v>1997</v>
      </c>
      <c r="Z22" s="4">
        <f t="shared" si="7"/>
        <v>1998</v>
      </c>
      <c r="AA22" s="4">
        <f t="shared" si="7"/>
        <v>1999</v>
      </c>
      <c r="AB22" s="4">
        <f t="shared" si="7"/>
        <v>2000</v>
      </c>
      <c r="AC22" s="4">
        <f t="shared" si="7"/>
        <v>2001</v>
      </c>
      <c r="AD22" s="4">
        <f t="shared" si="7"/>
        <v>2002</v>
      </c>
      <c r="AE22" s="4">
        <f t="shared" si="7"/>
        <v>2003</v>
      </c>
      <c r="AF22" s="4">
        <f t="shared" si="7"/>
        <v>2004</v>
      </c>
      <c r="AG22" s="4">
        <f t="shared" si="7"/>
        <v>2005</v>
      </c>
      <c r="AH22" s="4">
        <f t="shared" si="7"/>
        <v>2006</v>
      </c>
      <c r="AI22" s="4">
        <f t="shared" si="7"/>
        <v>2007</v>
      </c>
      <c r="AJ22" s="4">
        <f t="shared" si="7"/>
        <v>2008</v>
      </c>
      <c r="AK22" s="4">
        <f t="shared" si="7"/>
        <v>2009</v>
      </c>
      <c r="AL22" s="4">
        <f t="shared" si="7"/>
        <v>2010</v>
      </c>
      <c r="AM22" s="4">
        <f t="shared" si="7"/>
        <v>2011</v>
      </c>
      <c r="AN22" s="4">
        <f t="shared" si="7"/>
        <v>2012</v>
      </c>
      <c r="AO22" s="4">
        <f t="shared" si="7"/>
        <v>2013</v>
      </c>
      <c r="AP22" s="4">
        <f t="shared" si="7"/>
        <v>2014</v>
      </c>
      <c r="AQ22" s="4">
        <f t="shared" si="7"/>
        <v>2015</v>
      </c>
    </row>
    <row r="23" spans="1:48" x14ac:dyDescent="0.2">
      <c r="B23" s="1" t="s">
        <v>23</v>
      </c>
      <c r="C23" s="21">
        <v>1.248062015503876</v>
      </c>
      <c r="D23" s="22">
        <v>0.24827586206896551</v>
      </c>
      <c r="E23" s="22">
        <v>0.93370165745856348</v>
      </c>
      <c r="F23" s="22">
        <v>1.5142857142857142</v>
      </c>
      <c r="G23" s="21">
        <v>1.248062015503876</v>
      </c>
      <c r="H23" s="22">
        <v>0.24827586206896551</v>
      </c>
      <c r="I23" s="22">
        <v>0.93370165745856348</v>
      </c>
      <c r="J23" s="22">
        <v>1.5142857142857142</v>
      </c>
      <c r="K23" s="22">
        <v>0.59644886363636362</v>
      </c>
      <c r="L23" s="22">
        <v>0.37360975175727379</v>
      </c>
      <c r="M23" s="22">
        <v>2.6622619510299261E-2</v>
      </c>
      <c r="N23" s="22">
        <v>2.5932235472269544E-2</v>
      </c>
      <c r="O23" s="22">
        <v>7.9643296432964333E-2</v>
      </c>
      <c r="P23" s="22">
        <v>7.3768157220165193E-2</v>
      </c>
      <c r="Q23" s="22">
        <v>6.3819628647214854E-2</v>
      </c>
      <c r="R23" s="22">
        <v>5.9991023786964547E-2</v>
      </c>
      <c r="S23" s="22">
        <v>8.5340609710199467E-2</v>
      </c>
      <c r="T23" s="22">
        <v>7.8630255743389679E-2</v>
      </c>
      <c r="U23" s="22">
        <v>0.15668702780903393</v>
      </c>
      <c r="V23" s="22">
        <v>0.13546190459646318</v>
      </c>
      <c r="W23" s="22">
        <v>0.40750260082002326</v>
      </c>
      <c r="X23" s="22">
        <v>0.15217391304347827</v>
      </c>
      <c r="Y23" s="22">
        <v>0.18867924528301888</v>
      </c>
      <c r="Z23" s="22">
        <v>0.15238095238095239</v>
      </c>
      <c r="AA23" s="22">
        <v>0.217</v>
      </c>
      <c r="AB23" s="22">
        <v>0.10044642857142858</v>
      </c>
      <c r="AC23" s="22">
        <v>-9.7363083164300146E-2</v>
      </c>
      <c r="AD23" s="22">
        <v>0.15505617977528086</v>
      </c>
      <c r="AE23" s="22">
        <v>0.1225680933852141</v>
      </c>
      <c r="AF23" s="22">
        <v>8.3000000000000004E-2</v>
      </c>
      <c r="AG23" s="23">
        <v>0.15303430079155672</v>
      </c>
      <c r="AH23" s="22">
        <v>0.13921404682274252</v>
      </c>
      <c r="AI23" s="22">
        <v>0.14000000000000001</v>
      </c>
      <c r="AJ23" s="22">
        <v>7.0000000000000007E-2</v>
      </c>
      <c r="AK23" s="22">
        <v>0.06</v>
      </c>
      <c r="AL23" s="22">
        <v>0.14000000000000001</v>
      </c>
      <c r="AM23" s="24">
        <v>4.1322314049586778E-2</v>
      </c>
      <c r="AN23" s="24">
        <v>-3.9135194307608104E-2</v>
      </c>
      <c r="AO23" s="24">
        <v>-9.8547422386784392E-2</v>
      </c>
      <c r="AP23" s="24">
        <v>-8.846761453396525E-3</v>
      </c>
      <c r="AQ23" s="24">
        <v>-8.2881734140898944E-2</v>
      </c>
    </row>
    <row r="24" spans="1:48" x14ac:dyDescent="0.2">
      <c r="D24" s="25"/>
      <c r="E24" s="25"/>
      <c r="F24" s="25"/>
      <c r="H24" s="25"/>
      <c r="I24" s="25"/>
      <c r="J24" s="25"/>
      <c r="K24" s="25"/>
      <c r="L24" s="25"/>
      <c r="M24" s="25"/>
      <c r="N24" s="25"/>
      <c r="O24" s="25"/>
      <c r="P24" s="25"/>
      <c r="Q24" s="25"/>
      <c r="R24" s="25"/>
      <c r="S24" s="25"/>
      <c r="T24" s="25"/>
      <c r="U24" s="25"/>
      <c r="V24" s="25"/>
      <c r="W24" s="25"/>
      <c r="X24" s="55"/>
      <c r="Y24" s="55"/>
      <c r="Z24" s="55"/>
      <c r="AA24" s="25"/>
      <c r="AB24" s="25"/>
      <c r="AC24" s="25"/>
      <c r="AD24" s="25"/>
      <c r="AE24" s="25"/>
      <c r="AF24" s="25"/>
      <c r="AG24" s="25"/>
      <c r="AH24" s="25"/>
      <c r="AI24" s="25"/>
      <c r="AJ24" s="25"/>
      <c r="AK24" s="25"/>
      <c r="AL24" s="25"/>
    </row>
    <row r="25" spans="1:48" x14ac:dyDescent="0.2">
      <c r="C25">
        <f>C22</f>
        <v>1975</v>
      </c>
      <c r="D25">
        <f t="shared" ref="D25:AL25" si="8">D22</f>
        <v>1976</v>
      </c>
      <c r="E25">
        <f t="shared" si="8"/>
        <v>1977</v>
      </c>
      <c r="F25">
        <f t="shared" si="8"/>
        <v>1978</v>
      </c>
      <c r="G25">
        <f t="shared" si="8"/>
        <v>1979</v>
      </c>
      <c r="H25">
        <f t="shared" si="8"/>
        <v>1980</v>
      </c>
      <c r="I25">
        <f t="shared" si="8"/>
        <v>1981</v>
      </c>
      <c r="J25">
        <f t="shared" si="8"/>
        <v>1982</v>
      </c>
      <c r="K25">
        <f t="shared" si="8"/>
        <v>1983</v>
      </c>
      <c r="L25">
        <f t="shared" si="8"/>
        <v>1984</v>
      </c>
      <c r="M25">
        <f t="shared" si="8"/>
        <v>1985</v>
      </c>
      <c r="N25">
        <f t="shared" si="8"/>
        <v>1986</v>
      </c>
      <c r="O25">
        <f t="shared" si="8"/>
        <v>1987</v>
      </c>
      <c r="P25">
        <f t="shared" si="8"/>
        <v>1988</v>
      </c>
      <c r="Q25">
        <f t="shared" si="8"/>
        <v>1989</v>
      </c>
      <c r="R25">
        <f t="shared" si="8"/>
        <v>1990</v>
      </c>
      <c r="S25">
        <f t="shared" si="8"/>
        <v>1991</v>
      </c>
      <c r="T25">
        <f t="shared" si="8"/>
        <v>1992</v>
      </c>
      <c r="U25">
        <f t="shared" si="8"/>
        <v>1993</v>
      </c>
      <c r="V25">
        <f t="shared" si="8"/>
        <v>1994</v>
      </c>
      <c r="W25">
        <f t="shared" si="8"/>
        <v>1995</v>
      </c>
      <c r="X25">
        <f t="shared" si="8"/>
        <v>1996</v>
      </c>
      <c r="Y25">
        <f t="shared" si="8"/>
        <v>1997</v>
      </c>
      <c r="Z25">
        <f t="shared" si="8"/>
        <v>1998</v>
      </c>
      <c r="AA25">
        <f t="shared" si="8"/>
        <v>1999</v>
      </c>
      <c r="AB25">
        <f t="shared" si="8"/>
        <v>2000</v>
      </c>
      <c r="AC25">
        <f t="shared" si="8"/>
        <v>2001</v>
      </c>
      <c r="AD25">
        <f t="shared" si="8"/>
        <v>2002</v>
      </c>
      <c r="AE25">
        <f t="shared" si="8"/>
        <v>2003</v>
      </c>
      <c r="AF25">
        <f t="shared" si="8"/>
        <v>2004</v>
      </c>
      <c r="AG25">
        <f t="shared" si="8"/>
        <v>2005</v>
      </c>
      <c r="AH25">
        <f t="shared" si="8"/>
        <v>2006</v>
      </c>
      <c r="AI25">
        <f t="shared" si="8"/>
        <v>2007</v>
      </c>
      <c r="AJ25">
        <f t="shared" si="8"/>
        <v>2008</v>
      </c>
      <c r="AK25">
        <f t="shared" si="8"/>
        <v>2009</v>
      </c>
      <c r="AL25">
        <f t="shared" si="8"/>
        <v>2010</v>
      </c>
      <c r="AM25" s="50">
        <f t="shared" ref="AM25:AQ25" si="9">AM3</f>
        <v>2011</v>
      </c>
      <c r="AN25">
        <f t="shared" si="9"/>
        <v>2012</v>
      </c>
      <c r="AO25">
        <f t="shared" si="9"/>
        <v>2013</v>
      </c>
      <c r="AP25">
        <f t="shared" si="9"/>
        <v>2014</v>
      </c>
      <c r="AQ25">
        <f t="shared" si="9"/>
        <v>2015</v>
      </c>
      <c r="AR25">
        <f>AR3</f>
        <v>2016</v>
      </c>
      <c r="AS25">
        <f t="shared" ref="AS25:AU25" si="10">AS3</f>
        <v>2017</v>
      </c>
      <c r="AT25">
        <f t="shared" si="10"/>
        <v>2018</v>
      </c>
      <c r="AU25">
        <f t="shared" si="10"/>
        <v>2019</v>
      </c>
    </row>
    <row r="26" spans="1:48" s="26" customFormat="1" x14ac:dyDescent="0.2">
      <c r="B26" s="27" t="s">
        <v>24</v>
      </c>
      <c r="C26" s="26">
        <v>5</v>
      </c>
      <c r="D26" s="28">
        <v>46</v>
      </c>
      <c r="E26" s="28">
        <v>164.6</v>
      </c>
      <c r="F26" s="28">
        <v>121</v>
      </c>
      <c r="G26" s="26">
        <v>181</v>
      </c>
      <c r="H26" s="28">
        <v>246.1</v>
      </c>
      <c r="I26" s="28">
        <v>381.1</v>
      </c>
      <c r="J26" s="28">
        <v>3000</v>
      </c>
      <c r="K26" s="28">
        <f>((L26-J26)/2)+J26</f>
        <v>4850</v>
      </c>
      <c r="L26" s="28">
        <v>6700</v>
      </c>
      <c r="M26" s="28">
        <f>((N26-L26)/2)+L26</f>
        <v>6800</v>
      </c>
      <c r="N26" s="28">
        <v>6900</v>
      </c>
      <c r="O26" s="28">
        <f>((P26-N26)/2)+N26</f>
        <v>7800</v>
      </c>
      <c r="P26" s="28">
        <v>8700</v>
      </c>
      <c r="Q26" s="28">
        <f>((R26-P26)/2)+P26</f>
        <v>9100</v>
      </c>
      <c r="R26" s="28">
        <v>9500</v>
      </c>
      <c r="S26" s="28">
        <v>9500</v>
      </c>
      <c r="T26" s="28">
        <v>11800</v>
      </c>
      <c r="U26" s="28">
        <v>15600</v>
      </c>
      <c r="V26" s="28">
        <v>18700</v>
      </c>
      <c r="W26" s="28">
        <v>23000</v>
      </c>
      <c r="X26" s="29">
        <v>27400</v>
      </c>
      <c r="Y26" s="28">
        <f>((Z26-X26)/2)+X26</f>
        <v>33150</v>
      </c>
      <c r="Z26" s="29">
        <v>38900</v>
      </c>
      <c r="AA26" s="28">
        <f>((AB26-Z26)/2)+Z26</f>
        <v>44400</v>
      </c>
      <c r="AB26" s="28">
        <v>49900</v>
      </c>
      <c r="AC26" s="28">
        <f>((AD26-AB26)/2)+AB26</f>
        <v>47450</v>
      </c>
      <c r="AD26" s="28">
        <v>45000</v>
      </c>
      <c r="AE26" s="28">
        <f>((AF26-AD26)/2)+AD26</f>
        <v>49050</v>
      </c>
      <c r="AF26" s="28">
        <v>53100</v>
      </c>
      <c r="AG26" s="28">
        <v>57700</v>
      </c>
      <c r="AH26" s="28">
        <v>59700</v>
      </c>
      <c r="AI26" s="28">
        <v>64200</v>
      </c>
      <c r="AJ26" s="28">
        <v>65600</v>
      </c>
      <c r="AK26" s="28">
        <f>AK29*AK31</f>
        <v>67446.623022342843</v>
      </c>
      <c r="AL26" s="28">
        <f t="shared" ref="AL26:AN26" si="11">AL29*AL31</f>
        <v>74354.852223979484</v>
      </c>
      <c r="AM26" s="28">
        <f t="shared" si="11"/>
        <v>74918.542642077009</v>
      </c>
      <c r="AN26" s="28">
        <f t="shared" si="11"/>
        <v>69583.784017850136</v>
      </c>
      <c r="AO26" s="28">
        <f>[2]Data!$M$35*1000</f>
        <v>60560</v>
      </c>
      <c r="AP26" s="28">
        <f>[2]Data!$M$36*1000</f>
        <v>64279.999999999985</v>
      </c>
      <c r="AQ26" s="28">
        <f>[2]Data!$M$37*1000</f>
        <v>62050</v>
      </c>
      <c r="AR26" s="26">
        <f>[2]Data!$M$38*1000</f>
        <v>60400</v>
      </c>
      <c r="AS26" s="26">
        <f>[2]Data!$M$39*1000</f>
        <v>55850.000000000007</v>
      </c>
      <c r="AT26" s="26">
        <f>[2]Data!$M$40*1000</f>
        <v>55370.000000000007</v>
      </c>
      <c r="AU26" s="26">
        <f>[2]Data!$M$41*1000</f>
        <v>40360</v>
      </c>
    </row>
    <row r="27" spans="1:48" s="26" customFormat="1" x14ac:dyDescent="0.2">
      <c r="B27" s="27" t="s">
        <v>27</v>
      </c>
      <c r="C27" s="26">
        <v>0</v>
      </c>
      <c r="D27" s="28"/>
      <c r="E27" s="28"/>
      <c r="F27" s="28"/>
      <c r="H27" s="28"/>
      <c r="I27" s="28"/>
      <c r="J27" s="28"/>
      <c r="K27" s="28"/>
      <c r="L27" s="36">
        <v>8.2000000000000003E-2</v>
      </c>
      <c r="M27" s="37"/>
      <c r="N27" s="37"/>
      <c r="O27" s="37"/>
      <c r="P27" s="37"/>
      <c r="Q27" s="36">
        <v>0.15</v>
      </c>
      <c r="R27" s="37"/>
      <c r="S27" s="37"/>
      <c r="T27" s="37"/>
      <c r="U27" s="36">
        <v>0.22900000000000001</v>
      </c>
      <c r="V27" s="37"/>
      <c r="W27" s="37"/>
      <c r="X27" s="37"/>
      <c r="Y27" s="36">
        <v>0.36599999999999999</v>
      </c>
      <c r="Z27" s="37">
        <f>(($AB27-$Y27)/3)+Y27</f>
        <v>0.41399999999999998</v>
      </c>
      <c r="AA27" s="37">
        <f>(($AB27-$Y27)/3)+Z27</f>
        <v>0.46199999999999997</v>
      </c>
      <c r="AB27" s="36">
        <v>0.51</v>
      </c>
      <c r="AC27" s="36">
        <v>0.56299999999999994</v>
      </c>
      <c r="AD27" s="37">
        <f>(AC27+AE27)/2</f>
        <v>0.59050000000000002</v>
      </c>
      <c r="AE27" s="36">
        <v>0.61799999999999999</v>
      </c>
      <c r="AF27" s="37">
        <f>(($AI27-$AE27)/4)+AE27</f>
        <v>0.63775000000000004</v>
      </c>
      <c r="AG27" s="37">
        <f t="shared" ref="AG27:AH28" si="12">(($AI27-$AE27)/4)+AF27</f>
        <v>0.65749999999999997</v>
      </c>
      <c r="AH27" s="37">
        <f t="shared" si="12"/>
        <v>0.67724999999999991</v>
      </c>
      <c r="AI27" s="36">
        <v>0.69699999999999995</v>
      </c>
      <c r="AJ27" s="40">
        <f>((AK27-AI27)/2)+AI27</f>
        <v>0.71899999999999997</v>
      </c>
      <c r="AK27" s="36">
        <v>0.74099999999999999</v>
      </c>
      <c r="AL27" s="36">
        <v>0.75600000000000001</v>
      </c>
      <c r="AM27" s="36">
        <v>0.76770000000000005</v>
      </c>
      <c r="AN27" s="36">
        <v>0.78900000000000003</v>
      </c>
      <c r="AO27" s="36">
        <v>0.83799999999999997</v>
      </c>
      <c r="AP27" s="36">
        <v>0.85099999999999998</v>
      </c>
      <c r="AQ27" s="36">
        <v>0.86799999999999999</v>
      </c>
      <c r="AR27" s="38">
        <v>0.89300000000000002</v>
      </c>
    </row>
    <row r="28" spans="1:48" s="33" customFormat="1" x14ac:dyDescent="0.2">
      <c r="B28" s="34" t="s">
        <v>28</v>
      </c>
      <c r="D28" s="35"/>
      <c r="E28" s="35"/>
      <c r="F28" s="35"/>
      <c r="H28" s="35"/>
      <c r="I28" s="35"/>
      <c r="J28" s="35"/>
      <c r="K28" s="35"/>
      <c r="L28" s="39"/>
      <c r="M28" s="39"/>
      <c r="N28" s="39"/>
      <c r="O28" s="39"/>
      <c r="P28" s="39"/>
      <c r="Q28" s="39"/>
      <c r="R28" s="39"/>
      <c r="S28" s="39"/>
      <c r="T28" s="39"/>
      <c r="U28" s="39"/>
      <c r="V28" s="39">
        <v>0.01</v>
      </c>
      <c r="W28" s="39">
        <f>((Y28-V28)/3)+V28</f>
        <v>6.6666666666666666E-2</v>
      </c>
      <c r="X28" s="39">
        <f>((Z28-W28)/3)+W28</f>
        <v>0.13177777777777777</v>
      </c>
      <c r="Y28" s="36">
        <v>0.18</v>
      </c>
      <c r="Z28" s="36">
        <v>0.26200000000000001</v>
      </c>
      <c r="AA28" s="40">
        <f>(Z28+AB28)/2</f>
        <v>0.33850000000000002</v>
      </c>
      <c r="AB28" s="36">
        <v>0.41499999999999998</v>
      </c>
      <c r="AC28" s="36">
        <v>0.504</v>
      </c>
      <c r="AD28" s="37">
        <f>(AC28+AE28)/2</f>
        <v>0.52550000000000008</v>
      </c>
      <c r="AE28" s="36">
        <v>0.54700000000000004</v>
      </c>
      <c r="AF28" s="37">
        <f>(($AI28-$AE28)/4)+AE28</f>
        <v>0.5645</v>
      </c>
      <c r="AG28" s="37">
        <f t="shared" si="12"/>
        <v>0.58199999999999996</v>
      </c>
      <c r="AH28" s="37">
        <f t="shared" si="12"/>
        <v>0.59949999999999992</v>
      </c>
      <c r="AI28" s="36">
        <v>0.61699999999999999</v>
      </c>
      <c r="AJ28" s="40">
        <f>((AK28-AI28)/2)+AI28</f>
        <v>0.65200000000000002</v>
      </c>
      <c r="AK28" s="36">
        <v>0.68700000000000006</v>
      </c>
      <c r="AL28" s="36">
        <v>0.71099999999999997</v>
      </c>
      <c r="AM28" s="36">
        <v>0.71699999999999997</v>
      </c>
      <c r="AN28" s="30">
        <f>(($AQ$28-$AM$28)/4)+AM28</f>
        <v>0.73075000000000001</v>
      </c>
      <c r="AO28" s="30">
        <f t="shared" ref="AO28:AP28" si="13">(($AQ$28-$AM$28)/4)+AN28</f>
        <v>0.74450000000000005</v>
      </c>
      <c r="AP28" s="30">
        <f t="shared" si="13"/>
        <v>0.75825000000000009</v>
      </c>
      <c r="AQ28" s="36">
        <v>0.77200000000000002</v>
      </c>
      <c r="AR28" s="38">
        <v>0.81899999999999995</v>
      </c>
      <c r="AU28" s="48">
        <v>0.9</v>
      </c>
    </row>
    <row r="29" spans="1:48" s="30" customFormat="1" ht="11.25" x14ac:dyDescent="0.2">
      <c r="B29" s="30" t="s">
        <v>25</v>
      </c>
      <c r="C29" s="31">
        <v>1</v>
      </c>
      <c r="D29" s="31">
        <v>1</v>
      </c>
      <c r="E29" s="31">
        <v>1</v>
      </c>
      <c r="F29" s="31">
        <v>1</v>
      </c>
      <c r="G29" s="31">
        <v>1</v>
      </c>
      <c r="H29" s="31">
        <v>1</v>
      </c>
      <c r="I29" s="31">
        <v>0.55964648590232768</v>
      </c>
      <c r="J29" s="31">
        <v>0.82259166310534282</v>
      </c>
      <c r="K29" s="31">
        <v>0.52995365323883681</v>
      </c>
      <c r="L29" s="31">
        <v>0.45598047181426665</v>
      </c>
      <c r="M29" s="31">
        <v>0.45565728933060612</v>
      </c>
      <c r="N29" s="31">
        <v>0.45535086853547901</v>
      </c>
      <c r="O29" s="31">
        <v>0.4524625530838251</v>
      </c>
      <c r="P29" s="31">
        <v>0.45000036904884921</v>
      </c>
      <c r="Q29" s="31">
        <v>0.44816754229543276</v>
      </c>
      <c r="R29" s="31">
        <v>0.44655462184873951</v>
      </c>
      <c r="S29" s="31">
        <v>0.44709302325581396</v>
      </c>
      <c r="T29" s="31">
        <v>0.40396103896103897</v>
      </c>
      <c r="U29" s="31">
        <v>0.36901282051282053</v>
      </c>
      <c r="V29" s="31">
        <v>0.34768085106382979</v>
      </c>
      <c r="W29" s="31">
        <v>0.39049235993208831</v>
      </c>
      <c r="X29" s="31">
        <v>0.38294797687861271</v>
      </c>
      <c r="Y29" s="31">
        <v>0.39424280350438046</v>
      </c>
      <c r="Z29" s="31">
        <v>0.4019933554817276</v>
      </c>
      <c r="AA29" s="31">
        <v>0.38711151736745886</v>
      </c>
      <c r="AB29" s="31">
        <v>0.37665369649805447</v>
      </c>
      <c r="AC29" s="31">
        <v>0.37192118226600984</v>
      </c>
      <c r="AD29" s="31">
        <v>0.38638451102352622</v>
      </c>
      <c r="AE29" s="31">
        <v>0.38481285252735542</v>
      </c>
      <c r="AF29" s="31">
        <v>0.38137675193648091</v>
      </c>
      <c r="AG29" s="31">
        <v>0.38022979885028541</v>
      </c>
      <c r="AH29" s="30">
        <f t="shared" ref="AH29:AS29" si="14">AH26/AH31</f>
        <v>0.24957150620793445</v>
      </c>
      <c r="AI29" s="30">
        <f>AI26/AI31</f>
        <v>0.23563956689300788</v>
      </c>
      <c r="AJ29" s="30">
        <f>AJ26/AJ31</f>
        <v>0.22558459422283356</v>
      </c>
      <c r="AK29" s="30">
        <f>(($AO$29-$AJ$29)/5)+AJ29</f>
        <v>0.21874107486003389</v>
      </c>
      <c r="AL29" s="30">
        <f t="shared" ref="AL29:AN29" si="15">(($AO$29-$AJ$29)/5)+AK29</f>
        <v>0.21189755549723421</v>
      </c>
      <c r="AM29" s="30">
        <f t="shared" si="15"/>
        <v>0.20505403613443454</v>
      </c>
      <c r="AN29" s="30">
        <f t="shared" si="15"/>
        <v>0.19821051677163487</v>
      </c>
      <c r="AO29" s="30">
        <f>AO26/AO31</f>
        <v>0.19136699740883523</v>
      </c>
      <c r="AP29" s="30">
        <f t="shared" si="14"/>
        <v>0.20492221372098951</v>
      </c>
      <c r="AQ29" s="30">
        <f t="shared" si="14"/>
        <v>0.21569104560622915</v>
      </c>
      <c r="AR29" s="30">
        <f t="shared" si="14"/>
        <v>0.22393593356072963</v>
      </c>
      <c r="AS29" s="30">
        <f t="shared" si="14"/>
        <v>0.21261611085731691</v>
      </c>
      <c r="AT29" s="30">
        <f>AT26/AT31</f>
        <v>0.21346235398434793</v>
      </c>
    </row>
    <row r="30" spans="1:48" x14ac:dyDescent="0.2">
      <c r="B30" s="1"/>
      <c r="C30" s="25"/>
      <c r="D30" s="25"/>
      <c r="E30" s="25"/>
      <c r="F30" s="25"/>
      <c r="G30" s="1"/>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row>
    <row r="31" spans="1:48" s="26" customFormat="1" x14ac:dyDescent="0.2">
      <c r="B31" s="26" t="s">
        <v>26</v>
      </c>
      <c r="C31" s="26">
        <v>5</v>
      </c>
      <c r="D31" s="32">
        <v>46</v>
      </c>
      <c r="E31" s="32">
        <v>150</v>
      </c>
      <c r="F31" s="32">
        <v>258</v>
      </c>
      <c r="G31" s="26">
        <v>580</v>
      </c>
      <c r="H31" s="32">
        <v>724</v>
      </c>
      <c r="I31" s="32">
        <v>2501.5791848362201</v>
      </c>
      <c r="J31" s="32">
        <v>4279.1583696724401</v>
      </c>
      <c r="K31" s="32">
        <v>10603.7574524794</v>
      </c>
      <c r="L31" s="32">
        <v>16928.356535286362</v>
      </c>
      <c r="M31" s="32">
        <v>17391.360097940429</v>
      </c>
      <c r="N31" s="32">
        <v>17854.363660594499</v>
      </c>
      <c r="O31" s="32">
        <v>19399.395464167494</v>
      </c>
      <c r="P31" s="32">
        <v>20944.427267740488</v>
      </c>
      <c r="Q31" s="32">
        <v>22372.213633870244</v>
      </c>
      <c r="R31" s="32">
        <v>23800</v>
      </c>
      <c r="S31" s="32">
        <v>25800</v>
      </c>
      <c r="T31" s="32">
        <v>30800</v>
      </c>
      <c r="U31" s="32">
        <v>39000</v>
      </c>
      <c r="V31" s="32">
        <v>47000</v>
      </c>
      <c r="W31" s="32">
        <v>58900</v>
      </c>
      <c r="X31" s="32">
        <v>69200</v>
      </c>
      <c r="Y31" s="32">
        <v>79900</v>
      </c>
      <c r="Z31" s="32">
        <v>90300</v>
      </c>
      <c r="AA31" s="32">
        <v>109400</v>
      </c>
      <c r="AB31" s="32">
        <v>128500</v>
      </c>
      <c r="AC31" s="32">
        <v>121800</v>
      </c>
      <c r="AD31" s="32">
        <v>136900</v>
      </c>
      <c r="AE31" s="32">
        <v>154700</v>
      </c>
      <c r="AF31" s="32">
        <v>177500</v>
      </c>
      <c r="AG31" s="32">
        <v>208600</v>
      </c>
      <c r="AH31" s="32">
        <f>[3]Data!$C$6*1000</f>
        <v>239210</v>
      </c>
      <c r="AI31" s="32">
        <f>[3]Data!$C$7*1000</f>
        <v>272450</v>
      </c>
      <c r="AJ31" s="32">
        <f>[3]Data!$C$8*1000</f>
        <v>290800</v>
      </c>
      <c r="AK31" s="32">
        <f>[3]Data!$C$9*1000</f>
        <v>308340</v>
      </c>
      <c r="AL31" s="32">
        <f>[3]Data!$C$10*1000</f>
        <v>350900</v>
      </c>
      <c r="AM31" s="26">
        <f>[3]Data!$C$11*1000</f>
        <v>365360</v>
      </c>
      <c r="AN31" s="26">
        <f>[3]Data!$C$12*1000</f>
        <v>351060</v>
      </c>
      <c r="AO31" s="26">
        <f>[3]Data!$C$13*1000</f>
        <v>316460</v>
      </c>
      <c r="AP31" s="26">
        <f>[3]Data!$C$14*1000</f>
        <v>313680</v>
      </c>
      <c r="AQ31" s="26">
        <f>[3]Data!$C$15*1000</f>
        <v>287680</v>
      </c>
      <c r="AR31" s="26">
        <f>[3]Data!$C$16*1000</f>
        <v>269720</v>
      </c>
      <c r="AS31" s="26">
        <f>[3]Data!$C$17*1000</f>
        <v>262680</v>
      </c>
      <c r="AT31" s="26">
        <f>[3]Data!$C$18*1000</f>
        <v>259390</v>
      </c>
    </row>
    <row r="32" spans="1:48" s="26" customFormat="1" x14ac:dyDescent="0.2">
      <c r="B32" s="26" t="s">
        <v>27</v>
      </c>
      <c r="D32" s="32"/>
      <c r="E32" s="32"/>
      <c r="F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47">
        <v>0.27600000000000002</v>
      </c>
      <c r="AH32" s="47">
        <v>0.29299999999999998</v>
      </c>
      <c r="AI32" s="47">
        <v>0.30499999999999999</v>
      </c>
      <c r="AJ32" s="47">
        <v>0.32800000000000001</v>
      </c>
      <c r="AK32" s="47">
        <v>0.34499999999999997</v>
      </c>
      <c r="AL32" s="47">
        <v>0.36</v>
      </c>
      <c r="AM32" s="18">
        <v>0.38100000000000001</v>
      </c>
      <c r="AN32" s="18">
        <v>0.40200000000000002</v>
      </c>
      <c r="AO32" s="18">
        <v>0.42399999999999999</v>
      </c>
      <c r="AP32" s="18">
        <v>0.439</v>
      </c>
      <c r="AQ32" s="18">
        <v>0.44900000000000001</v>
      </c>
      <c r="AR32" s="18">
        <v>0.45900000000000002</v>
      </c>
      <c r="AS32" s="18">
        <v>0.46899999999999997</v>
      </c>
      <c r="AT32" s="18">
        <v>0.48299999999999998</v>
      </c>
    </row>
    <row r="33" spans="4:38" s="26" customFormat="1" x14ac:dyDescent="0.2">
      <c r="D33" s="32"/>
      <c r="E33" s="32"/>
      <c r="F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row>
    <row r="34" spans="4:38" s="26" customFormat="1" x14ac:dyDescent="0.2">
      <c r="D34" s="32"/>
      <c r="E34" s="32"/>
      <c r="F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row>
  </sheetData>
  <mergeCells count="1">
    <mergeCell ref="X24:Z24"/>
  </mergeCells>
  <pageMargins left="0.75" right="0.75" top="1" bottom="1" header="0.5" footer="0.5"/>
  <pageSetup orientation="landscape" horizontalDpi="4294967293" verticalDpi="4294967293" r:id="rId1"/>
  <headerFooter alignWithMargins="0"/>
  <ignoredErrors>
    <ignoredError sqref="AR7 AR17 AR11" 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A81DC-7A80-4A12-94E7-029AB8919B1E}">
  <dimension ref="A1:AT17"/>
  <sheetViews>
    <sheetView workbookViewId="0">
      <pane xSplit="1" ySplit="1" topLeftCell="X17" activePane="bottomRight" state="frozen"/>
      <selection pane="topRight" activeCell="B1" sqref="B1"/>
      <selection pane="bottomLeft" activeCell="A2" sqref="A2"/>
      <selection pane="bottomRight" activeCell="AP41" sqref="AP41"/>
    </sheetView>
  </sheetViews>
  <sheetFormatPr defaultRowHeight="12.75" x14ac:dyDescent="0.2"/>
  <cols>
    <col min="1" max="1" width="17.85546875" customWidth="1"/>
    <col min="2" max="16" width="9" bestFit="1" customWidth="1"/>
    <col min="17" max="33" width="10" bestFit="1" customWidth="1"/>
    <col min="34" max="42" width="11" bestFit="1" customWidth="1"/>
    <col min="43" max="46" width="10.28515625" bestFit="1" customWidth="1"/>
  </cols>
  <sheetData>
    <row r="1" spans="1:46" x14ac:dyDescent="0.2">
      <c r="A1" t="s">
        <v>34</v>
      </c>
      <c r="B1">
        <f>'base data'!C3</f>
        <v>1975</v>
      </c>
      <c r="C1">
        <f>'base data'!D3</f>
        <v>1976</v>
      </c>
      <c r="D1">
        <f>'base data'!E3</f>
        <v>1977</v>
      </c>
      <c r="E1">
        <f>'base data'!F3</f>
        <v>1978</v>
      </c>
      <c r="F1">
        <f>'base data'!G3</f>
        <v>1979</v>
      </c>
      <c r="G1">
        <f>'base data'!H3</f>
        <v>1980</v>
      </c>
      <c r="H1">
        <f>'base data'!I3</f>
        <v>1981</v>
      </c>
      <c r="I1">
        <f>'base data'!J3</f>
        <v>1982</v>
      </c>
      <c r="J1">
        <f>'base data'!K3</f>
        <v>1983</v>
      </c>
      <c r="K1">
        <f>'base data'!L3</f>
        <v>1984</v>
      </c>
      <c r="L1">
        <f>'base data'!M3</f>
        <v>1985</v>
      </c>
      <c r="M1">
        <f>'base data'!N3</f>
        <v>1986</v>
      </c>
      <c r="N1">
        <f>'base data'!O3</f>
        <v>1987</v>
      </c>
      <c r="O1">
        <f>'base data'!P3</f>
        <v>1988</v>
      </c>
      <c r="P1">
        <f>'base data'!Q3</f>
        <v>1989</v>
      </c>
      <c r="Q1">
        <f>'base data'!R3</f>
        <v>1990</v>
      </c>
      <c r="R1">
        <f>'base data'!S3</f>
        <v>1991</v>
      </c>
      <c r="S1">
        <f>'base data'!T3</f>
        <v>1992</v>
      </c>
      <c r="T1">
        <f>'base data'!U3</f>
        <v>1993</v>
      </c>
      <c r="U1">
        <f>'base data'!V3</f>
        <v>1994</v>
      </c>
      <c r="V1">
        <f>'base data'!W3</f>
        <v>1995</v>
      </c>
      <c r="W1">
        <f>'base data'!X3</f>
        <v>1996</v>
      </c>
      <c r="X1">
        <f>'base data'!Y3</f>
        <v>1997</v>
      </c>
      <c r="Y1">
        <f>'base data'!Z3</f>
        <v>1998</v>
      </c>
      <c r="Z1">
        <f>'base data'!AA3</f>
        <v>1999</v>
      </c>
      <c r="AA1">
        <f>'base data'!AB3</f>
        <v>2000</v>
      </c>
      <c r="AB1">
        <f>'base data'!AC3</f>
        <v>2001</v>
      </c>
      <c r="AC1">
        <f>'base data'!AD3</f>
        <v>2002</v>
      </c>
      <c r="AD1">
        <f>'base data'!AE3</f>
        <v>2003</v>
      </c>
      <c r="AE1">
        <f>'base data'!AF3</f>
        <v>2004</v>
      </c>
      <c r="AF1">
        <f>'base data'!AG3</f>
        <v>2005</v>
      </c>
      <c r="AG1">
        <f>'base data'!AH3</f>
        <v>2006</v>
      </c>
      <c r="AH1">
        <f>'base data'!AI3</f>
        <v>2007</v>
      </c>
      <c r="AI1">
        <f>'base data'!AJ3</f>
        <v>2008</v>
      </c>
      <c r="AJ1">
        <f>'base data'!AK3</f>
        <v>2009</v>
      </c>
      <c r="AK1">
        <f>'base data'!AL3</f>
        <v>2010</v>
      </c>
      <c r="AL1">
        <f>'base data'!AM3</f>
        <v>2011</v>
      </c>
      <c r="AM1">
        <f>'base data'!AN3</f>
        <v>2012</v>
      </c>
      <c r="AN1">
        <f>'base data'!AO3</f>
        <v>2013</v>
      </c>
      <c r="AO1">
        <f>'base data'!AP3</f>
        <v>2014</v>
      </c>
      <c r="AP1">
        <f>'base data'!AQ3</f>
        <v>2015</v>
      </c>
      <c r="AQ1">
        <f>AP1+1</f>
        <v>2016</v>
      </c>
      <c r="AR1">
        <f t="shared" ref="AR1:AT1" si="0">AQ1+1</f>
        <v>2017</v>
      </c>
      <c r="AS1">
        <f t="shared" si="0"/>
        <v>2018</v>
      </c>
      <c r="AT1">
        <f t="shared" si="0"/>
        <v>2019</v>
      </c>
    </row>
    <row r="3" spans="1:46" x14ac:dyDescent="0.2">
      <c r="A3" t="s">
        <v>29</v>
      </c>
      <c r="B3" s="41">
        <v>71120</v>
      </c>
      <c r="C3" s="41">
        <v>72867</v>
      </c>
      <c r="D3" s="41">
        <v>74142</v>
      </c>
      <c r="E3" s="41">
        <v>76030</v>
      </c>
      <c r="F3" s="41">
        <v>77330</v>
      </c>
      <c r="G3" s="41">
        <v>80776</v>
      </c>
      <c r="H3" s="41">
        <v>82368</v>
      </c>
      <c r="I3" s="41">
        <v>83527</v>
      </c>
      <c r="J3" s="41">
        <v>83918</v>
      </c>
      <c r="K3" s="41">
        <v>85290</v>
      </c>
      <c r="L3" s="41">
        <v>86789</v>
      </c>
      <c r="M3" s="41">
        <v>88458</v>
      </c>
      <c r="N3" s="41">
        <v>89479</v>
      </c>
      <c r="O3" s="41">
        <v>91124</v>
      </c>
      <c r="P3" s="41">
        <v>92830</v>
      </c>
      <c r="Q3" s="41">
        <v>93347</v>
      </c>
      <c r="R3" s="41">
        <v>94312</v>
      </c>
      <c r="S3" s="41">
        <v>95669</v>
      </c>
      <c r="T3" s="41">
        <v>96426</v>
      </c>
      <c r="U3" s="41">
        <v>97107</v>
      </c>
      <c r="V3" s="41">
        <v>98990</v>
      </c>
      <c r="W3" s="41">
        <v>99627</v>
      </c>
      <c r="X3" s="41">
        <v>101018</v>
      </c>
      <c r="Y3" s="41">
        <v>102528</v>
      </c>
      <c r="Z3" s="41">
        <v>103874</v>
      </c>
      <c r="AA3" s="41">
        <v>104705</v>
      </c>
      <c r="AB3" s="41">
        <v>108209</v>
      </c>
      <c r="AC3" s="41">
        <v>109297</v>
      </c>
      <c r="AD3" s="41">
        <v>111278</v>
      </c>
      <c r="AE3" s="41">
        <v>112000</v>
      </c>
      <c r="AF3" s="41">
        <v>113343</v>
      </c>
      <c r="AG3" s="41">
        <v>114384</v>
      </c>
      <c r="AH3" s="41">
        <v>116011</v>
      </c>
      <c r="AI3" s="41">
        <v>116783</v>
      </c>
      <c r="AJ3" s="41">
        <v>117181</v>
      </c>
      <c r="AK3" s="41">
        <v>117538</v>
      </c>
      <c r="AL3" s="41">
        <v>119927</v>
      </c>
      <c r="AM3" s="41">
        <v>121084</v>
      </c>
      <c r="AN3" s="41">
        <v>122459</v>
      </c>
      <c r="AO3" s="41">
        <v>123229</v>
      </c>
      <c r="AP3" s="41">
        <v>124587</v>
      </c>
      <c r="AQ3" s="41">
        <v>125819</v>
      </c>
      <c r="AR3" s="41">
        <v>126224</v>
      </c>
      <c r="AS3" s="41">
        <v>127586</v>
      </c>
      <c r="AT3" s="41">
        <v>128579</v>
      </c>
    </row>
    <row r="4" spans="1:46" x14ac:dyDescent="0.2">
      <c r="B4" s="41"/>
      <c r="C4" s="24">
        <f>(C3-B3)/B3</f>
        <v>2.4564116985376829E-2</v>
      </c>
      <c r="D4" s="24">
        <f t="shared" ref="D4:AT4" si="1">(D3-C3)/C3</f>
        <v>1.7497632673226564E-2</v>
      </c>
      <c r="E4" s="24">
        <f t="shared" si="1"/>
        <v>2.5464648916943163E-2</v>
      </c>
      <c r="F4" s="24">
        <f t="shared" si="1"/>
        <v>1.7098513744574509E-2</v>
      </c>
      <c r="G4" s="24">
        <f t="shared" si="1"/>
        <v>4.4562265614897192E-2</v>
      </c>
      <c r="H4" s="24">
        <f t="shared" si="1"/>
        <v>1.9708824403288104E-2</v>
      </c>
      <c r="I4" s="24">
        <f t="shared" si="1"/>
        <v>1.4070998445998446E-2</v>
      </c>
      <c r="J4" s="24">
        <f t="shared" si="1"/>
        <v>4.6811210746225771E-3</v>
      </c>
      <c r="K4" s="24">
        <f t="shared" si="1"/>
        <v>1.6349293357801664E-2</v>
      </c>
      <c r="L4" s="24">
        <f t="shared" si="1"/>
        <v>1.7575331222886622E-2</v>
      </c>
      <c r="M4" s="24">
        <f t="shared" si="1"/>
        <v>1.9230547650047818E-2</v>
      </c>
      <c r="N4" s="24">
        <f t="shared" si="1"/>
        <v>1.1542200818467522E-2</v>
      </c>
      <c r="O4" s="24">
        <f t="shared" si="1"/>
        <v>1.8384201879770672E-2</v>
      </c>
      <c r="P4" s="24">
        <f t="shared" si="1"/>
        <v>1.8721741802379177E-2</v>
      </c>
      <c r="Q4" s="24">
        <f t="shared" si="1"/>
        <v>5.5693202628460626E-3</v>
      </c>
      <c r="R4" s="24">
        <f t="shared" si="1"/>
        <v>1.0337771969104523E-2</v>
      </c>
      <c r="S4" s="24">
        <f t="shared" si="1"/>
        <v>1.4388412927305114E-2</v>
      </c>
      <c r="T4" s="24">
        <f t="shared" si="1"/>
        <v>7.9126989934043424E-3</v>
      </c>
      <c r="U4" s="24">
        <f t="shared" si="1"/>
        <v>7.0624105531703072E-3</v>
      </c>
      <c r="V4" s="24">
        <f t="shared" si="1"/>
        <v>1.9390981082723181E-2</v>
      </c>
      <c r="W4" s="24">
        <f t="shared" si="1"/>
        <v>6.4349934336801699E-3</v>
      </c>
      <c r="X4" s="24">
        <f t="shared" si="1"/>
        <v>1.39620785530027E-2</v>
      </c>
      <c r="Y4" s="24">
        <f t="shared" si="1"/>
        <v>1.4947831079609574E-2</v>
      </c>
      <c r="Z4" s="24">
        <f t="shared" si="1"/>
        <v>1.3128121098626717E-2</v>
      </c>
      <c r="AA4" s="24">
        <f t="shared" si="1"/>
        <v>8.0000770163852365E-3</v>
      </c>
      <c r="AB4" s="24">
        <f t="shared" si="1"/>
        <v>3.3465450551549591E-2</v>
      </c>
      <c r="AC4" s="24">
        <f t="shared" si="1"/>
        <v>1.0054616529124195E-2</v>
      </c>
      <c r="AD4" s="24">
        <f t="shared" si="1"/>
        <v>1.8124925661271583E-2</v>
      </c>
      <c r="AE4" s="24">
        <f t="shared" si="1"/>
        <v>6.4882546415284247E-3</v>
      </c>
      <c r="AF4" s="24">
        <f t="shared" si="1"/>
        <v>1.1991071428571429E-2</v>
      </c>
      <c r="AG4" s="24">
        <f t="shared" si="1"/>
        <v>9.1845107329080761E-3</v>
      </c>
      <c r="AH4" s="24">
        <f t="shared" si="1"/>
        <v>1.4224017345083228E-2</v>
      </c>
      <c r="AI4" s="24">
        <f t="shared" si="1"/>
        <v>6.6545413796967531E-3</v>
      </c>
      <c r="AJ4" s="24">
        <f t="shared" si="1"/>
        <v>3.4080302783795588E-3</v>
      </c>
      <c r="AK4" s="24">
        <f t="shared" si="1"/>
        <v>3.0465689830262584E-3</v>
      </c>
      <c r="AL4" s="24">
        <f t="shared" si="1"/>
        <v>2.0325341591655464E-2</v>
      </c>
      <c r="AM4" s="24">
        <f t="shared" si="1"/>
        <v>9.6475355841470229E-3</v>
      </c>
      <c r="AN4" s="24">
        <f t="shared" si="1"/>
        <v>1.1355753030953718E-2</v>
      </c>
      <c r="AO4" s="24">
        <f t="shared" si="1"/>
        <v>6.2878187801631569E-3</v>
      </c>
      <c r="AP4" s="24">
        <f t="shared" si="1"/>
        <v>1.1020133247855618E-2</v>
      </c>
      <c r="AQ4" s="24">
        <f t="shared" si="1"/>
        <v>9.8886721728591257E-3</v>
      </c>
      <c r="AR4" s="24">
        <f t="shared" si="1"/>
        <v>3.2189097036218694E-3</v>
      </c>
      <c r="AS4" s="24">
        <f t="shared" si="1"/>
        <v>1.0790340981112942E-2</v>
      </c>
      <c r="AT4" s="24">
        <f t="shared" si="1"/>
        <v>7.7829855940306928E-3</v>
      </c>
    </row>
    <row r="6" spans="1:46" x14ac:dyDescent="0.2">
      <c r="A6" t="s">
        <v>30</v>
      </c>
      <c r="B6" s="26">
        <f>'base data'!C26</f>
        <v>5</v>
      </c>
      <c r="C6" s="26">
        <f>'base data'!D26</f>
        <v>46</v>
      </c>
      <c r="D6" s="26">
        <f>'base data'!E26</f>
        <v>164.6</v>
      </c>
      <c r="E6" s="26">
        <f>'base data'!F26</f>
        <v>121</v>
      </c>
      <c r="F6" s="26">
        <f>'base data'!G26</f>
        <v>181</v>
      </c>
      <c r="G6" s="26">
        <f>'base data'!H26</f>
        <v>246.1</v>
      </c>
      <c r="H6" s="26">
        <f>'base data'!I26</f>
        <v>381.1</v>
      </c>
      <c r="I6" s="26">
        <f>'base data'!J26</f>
        <v>3000</v>
      </c>
      <c r="J6" s="26">
        <f>'base data'!K26</f>
        <v>4850</v>
      </c>
      <c r="K6" s="26">
        <f>'base data'!L26</f>
        <v>6700</v>
      </c>
      <c r="L6" s="26">
        <f>'base data'!M26</f>
        <v>6800</v>
      </c>
      <c r="M6" s="26">
        <f>'base data'!N26</f>
        <v>6900</v>
      </c>
      <c r="N6" s="26">
        <f>'base data'!O26</f>
        <v>7800</v>
      </c>
      <c r="O6" s="26">
        <f>'base data'!P26</f>
        <v>8700</v>
      </c>
      <c r="P6" s="26">
        <f>'base data'!Q26</f>
        <v>9100</v>
      </c>
      <c r="Q6" s="26">
        <f>'base data'!R26</f>
        <v>9500</v>
      </c>
      <c r="R6" s="26">
        <f>'base data'!S26</f>
        <v>9500</v>
      </c>
      <c r="S6" s="26">
        <f>'base data'!T26</f>
        <v>11800</v>
      </c>
      <c r="T6" s="26">
        <f>'base data'!U26</f>
        <v>15600</v>
      </c>
      <c r="U6" s="26">
        <f>'base data'!V26</f>
        <v>18700</v>
      </c>
      <c r="V6" s="26">
        <f>'base data'!W26</f>
        <v>23000</v>
      </c>
      <c r="W6" s="26">
        <f>'base data'!X26</f>
        <v>27400</v>
      </c>
      <c r="X6" s="26">
        <f>'base data'!Y26</f>
        <v>33150</v>
      </c>
      <c r="Y6" s="26">
        <f>'base data'!Z26</f>
        <v>38900</v>
      </c>
      <c r="Z6" s="26">
        <f>'base data'!AA26</f>
        <v>44400</v>
      </c>
      <c r="AA6" s="26">
        <f>'base data'!AB26</f>
        <v>49900</v>
      </c>
      <c r="AB6" s="26">
        <f>'base data'!AC26</f>
        <v>47450</v>
      </c>
      <c r="AC6" s="26">
        <f>'base data'!AD26</f>
        <v>45000</v>
      </c>
      <c r="AD6" s="26">
        <f>'base data'!AE26</f>
        <v>49050</v>
      </c>
      <c r="AE6" s="26">
        <f>'base data'!AF26</f>
        <v>53100</v>
      </c>
      <c r="AF6" s="26">
        <f>'base data'!AG26</f>
        <v>57700</v>
      </c>
      <c r="AG6" s="26">
        <f>'base data'!AH26</f>
        <v>59700</v>
      </c>
      <c r="AH6" s="26">
        <f>'base data'!AI26</f>
        <v>64200</v>
      </c>
      <c r="AI6" s="26">
        <f>'base data'!AJ26</f>
        <v>65600</v>
      </c>
      <c r="AJ6" s="26">
        <f>'base data'!AK26</f>
        <v>67446.623022342843</v>
      </c>
      <c r="AK6" s="26">
        <f>'base data'!AL26</f>
        <v>74354.852223979484</v>
      </c>
      <c r="AL6" s="26">
        <f>'base data'!AM26</f>
        <v>74918.542642077009</v>
      </c>
      <c r="AM6" s="26">
        <f>'base data'!AN26</f>
        <v>69583.784017850136</v>
      </c>
      <c r="AN6" s="26">
        <f>'base data'!AO26</f>
        <v>60560</v>
      </c>
      <c r="AO6" s="26">
        <f>'base data'!AP26</f>
        <v>64279.999999999985</v>
      </c>
      <c r="AP6" s="26">
        <f>'base data'!AQ26</f>
        <v>62050</v>
      </c>
      <c r="AQ6" s="26">
        <f>'base data'!AR26</f>
        <v>60400</v>
      </c>
      <c r="AR6" s="26">
        <f>'base data'!AS26</f>
        <v>55850.000000000007</v>
      </c>
      <c r="AS6" s="26">
        <f>'base data'!AT26</f>
        <v>55370.000000000007</v>
      </c>
      <c r="AT6" s="26">
        <f>'base data'!AU26</f>
        <v>40360</v>
      </c>
    </row>
    <row r="7" spans="1:46" x14ac:dyDescent="0.2">
      <c r="A7" t="s">
        <v>31</v>
      </c>
      <c r="B7" s="24">
        <f>B6/(B3*1000)</f>
        <v>7.0303712035995505E-8</v>
      </c>
      <c r="C7" s="24">
        <f>(($K7-$B7)/9)+B7</f>
        <v>9.1111736032995876E-3</v>
      </c>
      <c r="D7" s="24">
        <f t="shared" ref="D7:J7" si="2">(($K7-$B7)/9)+C7</f>
        <v>1.8222276902887139E-2</v>
      </c>
      <c r="E7" s="24">
        <f t="shared" si="2"/>
        <v>2.7333380202474691E-2</v>
      </c>
      <c r="F7" s="24">
        <f t="shared" si="2"/>
        <v>3.6444483502062239E-2</v>
      </c>
      <c r="G7" s="24">
        <f t="shared" si="2"/>
        <v>4.555558680164979E-2</v>
      </c>
      <c r="H7" s="24">
        <f t="shared" si="2"/>
        <v>5.4666690101237342E-2</v>
      </c>
      <c r="I7" s="24">
        <f t="shared" si="2"/>
        <v>6.37777934008249E-2</v>
      </c>
      <c r="J7" s="24">
        <f t="shared" si="2"/>
        <v>7.2888896700412459E-2</v>
      </c>
      <c r="K7" s="42">
        <f>'base data'!L27</f>
        <v>8.2000000000000003E-2</v>
      </c>
      <c r="L7" s="24">
        <f>(($P7-$K7)/5)+K7</f>
        <v>9.5600000000000004E-2</v>
      </c>
      <c r="M7" s="24">
        <f t="shared" ref="M7:O7" si="3">(($P7-$K7)/5)+L7</f>
        <v>0.10920000000000001</v>
      </c>
      <c r="N7" s="24">
        <f t="shared" si="3"/>
        <v>0.12280000000000001</v>
      </c>
      <c r="O7" s="24">
        <f t="shared" si="3"/>
        <v>0.13639999999999999</v>
      </c>
      <c r="P7" s="42">
        <f>'base data'!Q27</f>
        <v>0.15</v>
      </c>
      <c r="Q7" s="24">
        <f>(($T7-$P7)/4)+P7</f>
        <v>0.16975000000000001</v>
      </c>
      <c r="R7" s="24">
        <f t="shared" ref="R7:S7" si="4">(($T7-$P7)/4)+Q7</f>
        <v>0.1895</v>
      </c>
      <c r="S7" s="24">
        <f t="shared" si="4"/>
        <v>0.20924999999999999</v>
      </c>
      <c r="T7" s="42">
        <f>'base data'!U27</f>
        <v>0.22900000000000001</v>
      </c>
      <c r="U7" s="24">
        <f>(($X7-$T7)/4)+T7</f>
        <v>0.26324999999999998</v>
      </c>
      <c r="V7" s="24">
        <f t="shared" ref="V7:W7" si="5">(($X7-$T7)/4)+U7</f>
        <v>0.29749999999999999</v>
      </c>
      <c r="W7" s="24">
        <f t="shared" si="5"/>
        <v>0.33174999999999999</v>
      </c>
      <c r="X7" s="42">
        <f>'base data'!Y27</f>
        <v>0.36599999999999999</v>
      </c>
      <c r="Y7" s="24">
        <f>'base data'!Z27</f>
        <v>0.41399999999999998</v>
      </c>
      <c r="Z7" s="24">
        <f>'base data'!AA27</f>
        <v>0.46199999999999997</v>
      </c>
      <c r="AA7" s="42">
        <f>'base data'!AB27</f>
        <v>0.51</v>
      </c>
      <c r="AB7" s="42">
        <f>'base data'!AC27</f>
        <v>0.56299999999999994</v>
      </c>
      <c r="AC7" s="24">
        <f>'base data'!AD27</f>
        <v>0.59050000000000002</v>
      </c>
      <c r="AD7" s="42">
        <f>'base data'!AE27</f>
        <v>0.61799999999999999</v>
      </c>
      <c r="AE7" s="24">
        <f>'base data'!AF27</f>
        <v>0.63775000000000004</v>
      </c>
      <c r="AF7" s="24">
        <f>'base data'!AG27</f>
        <v>0.65749999999999997</v>
      </c>
      <c r="AG7" s="24">
        <f>'base data'!AH27</f>
        <v>0.67724999999999991</v>
      </c>
      <c r="AH7" s="42">
        <f>'base data'!AI27</f>
        <v>0.69699999999999995</v>
      </c>
      <c r="AI7" s="24">
        <f>'base data'!AJ27</f>
        <v>0.71899999999999997</v>
      </c>
      <c r="AJ7" s="42">
        <f>'base data'!AK27</f>
        <v>0.74099999999999999</v>
      </c>
      <c r="AK7" s="42">
        <f>'base data'!AL27</f>
        <v>0.75600000000000001</v>
      </c>
      <c r="AL7" s="42">
        <f>'base data'!AM27</f>
        <v>0.76770000000000005</v>
      </c>
      <c r="AM7" s="42">
        <f>'base data'!AN27</f>
        <v>0.78900000000000003</v>
      </c>
      <c r="AN7" s="42">
        <f>'base data'!AO27</f>
        <v>0.83799999999999997</v>
      </c>
      <c r="AO7" s="42">
        <f>'base data'!AP27</f>
        <v>0.85099999999999998</v>
      </c>
      <c r="AP7" s="42">
        <f>'base data'!AQ27</f>
        <v>0.86799999999999999</v>
      </c>
      <c r="AQ7" s="42">
        <f>'base data'!AR27</f>
        <v>0.89300000000000002</v>
      </c>
    </row>
    <row r="8" spans="1:46" x14ac:dyDescent="0.2">
      <c r="A8" t="s">
        <v>36</v>
      </c>
      <c r="B8" s="24"/>
      <c r="C8" s="24"/>
      <c r="D8" s="24"/>
      <c r="E8" s="24"/>
      <c r="F8" s="24"/>
      <c r="G8" s="24"/>
      <c r="H8" s="24"/>
      <c r="I8" s="24"/>
      <c r="J8" s="24"/>
      <c r="K8" s="52">
        <f>K7-J7</f>
        <v>9.1111032995875446E-3</v>
      </c>
      <c r="L8" s="52">
        <f t="shared" ref="L8:AQ8" si="6">L7-K7</f>
        <v>1.3600000000000001E-2</v>
      </c>
      <c r="M8" s="52">
        <f t="shared" si="6"/>
        <v>1.3600000000000001E-2</v>
      </c>
      <c r="N8" s="52">
        <f t="shared" si="6"/>
        <v>1.3600000000000001E-2</v>
      </c>
      <c r="O8" s="52">
        <f t="shared" si="6"/>
        <v>1.3599999999999987E-2</v>
      </c>
      <c r="P8" s="52">
        <f t="shared" si="6"/>
        <v>1.3600000000000001E-2</v>
      </c>
      <c r="Q8" s="52">
        <f t="shared" si="6"/>
        <v>1.9750000000000018E-2</v>
      </c>
      <c r="R8" s="52">
        <f t="shared" si="6"/>
        <v>1.974999999999999E-2</v>
      </c>
      <c r="S8" s="52">
        <f t="shared" si="6"/>
        <v>1.974999999999999E-2</v>
      </c>
      <c r="T8" s="52">
        <f t="shared" si="6"/>
        <v>1.9750000000000018E-2</v>
      </c>
      <c r="U8" s="54">
        <f t="shared" si="6"/>
        <v>3.4249999999999975E-2</v>
      </c>
      <c r="V8" s="54">
        <f t="shared" si="6"/>
        <v>3.4250000000000003E-2</v>
      </c>
      <c r="W8" s="54">
        <f t="shared" si="6"/>
        <v>3.4250000000000003E-2</v>
      </c>
      <c r="X8" s="54">
        <f t="shared" si="6"/>
        <v>3.4250000000000003E-2</v>
      </c>
      <c r="Y8" s="54">
        <f t="shared" si="6"/>
        <v>4.7999999999999987E-2</v>
      </c>
      <c r="Z8" s="54">
        <f t="shared" si="6"/>
        <v>4.7999999999999987E-2</v>
      </c>
      <c r="AA8" s="54">
        <f t="shared" si="6"/>
        <v>4.8000000000000043E-2</v>
      </c>
      <c r="AB8" s="54">
        <f t="shared" si="6"/>
        <v>5.2999999999999936E-2</v>
      </c>
      <c r="AC8" s="52">
        <f t="shared" si="6"/>
        <v>2.750000000000008E-2</v>
      </c>
      <c r="AD8" s="52">
        <f t="shared" si="6"/>
        <v>2.7499999999999969E-2</v>
      </c>
      <c r="AE8" s="52">
        <f t="shared" si="6"/>
        <v>1.9750000000000045E-2</v>
      </c>
      <c r="AF8" s="52">
        <f t="shared" si="6"/>
        <v>1.9749999999999934E-2</v>
      </c>
      <c r="AG8" s="52">
        <f t="shared" si="6"/>
        <v>1.9749999999999934E-2</v>
      </c>
      <c r="AH8" s="52">
        <f t="shared" si="6"/>
        <v>1.9750000000000045E-2</v>
      </c>
      <c r="AI8" s="52">
        <f t="shared" si="6"/>
        <v>2.200000000000002E-2</v>
      </c>
      <c r="AJ8" s="52">
        <f t="shared" si="6"/>
        <v>2.200000000000002E-2</v>
      </c>
      <c r="AK8" s="52">
        <f t="shared" si="6"/>
        <v>1.5000000000000013E-2</v>
      </c>
      <c r="AL8" s="52">
        <f t="shared" si="6"/>
        <v>1.1700000000000044E-2</v>
      </c>
      <c r="AM8" s="52">
        <f t="shared" si="6"/>
        <v>2.1299999999999986E-2</v>
      </c>
      <c r="AN8" s="54">
        <f t="shared" si="6"/>
        <v>4.8999999999999932E-2</v>
      </c>
      <c r="AO8" s="52">
        <f t="shared" si="6"/>
        <v>1.3000000000000012E-2</v>
      </c>
      <c r="AP8" s="52">
        <f t="shared" si="6"/>
        <v>1.7000000000000015E-2</v>
      </c>
      <c r="AQ8" s="52">
        <f t="shared" si="6"/>
        <v>2.5000000000000022E-2</v>
      </c>
      <c r="AR8" s="53"/>
      <c r="AS8" s="53"/>
      <c r="AT8" s="53"/>
    </row>
    <row r="10" spans="1:46" x14ac:dyDescent="0.2">
      <c r="A10" t="s">
        <v>34</v>
      </c>
      <c r="B10">
        <f>B1</f>
        <v>1975</v>
      </c>
      <c r="C10">
        <f t="shared" ref="C10:AQ10" si="7">C1</f>
        <v>1976</v>
      </c>
      <c r="D10">
        <f t="shared" si="7"/>
        <v>1977</v>
      </c>
      <c r="E10">
        <f t="shared" si="7"/>
        <v>1978</v>
      </c>
      <c r="F10">
        <f t="shared" si="7"/>
        <v>1979</v>
      </c>
      <c r="G10">
        <f t="shared" si="7"/>
        <v>1980</v>
      </c>
      <c r="H10">
        <f t="shared" si="7"/>
        <v>1981</v>
      </c>
      <c r="I10">
        <f t="shared" si="7"/>
        <v>1982</v>
      </c>
      <c r="J10">
        <f t="shared" si="7"/>
        <v>1983</v>
      </c>
      <c r="K10">
        <f t="shared" si="7"/>
        <v>1984</v>
      </c>
      <c r="L10">
        <f t="shared" si="7"/>
        <v>1985</v>
      </c>
      <c r="M10">
        <f t="shared" si="7"/>
        <v>1986</v>
      </c>
      <c r="N10">
        <f t="shared" si="7"/>
        <v>1987</v>
      </c>
      <c r="O10">
        <f t="shared" si="7"/>
        <v>1988</v>
      </c>
      <c r="P10">
        <f t="shared" si="7"/>
        <v>1989</v>
      </c>
      <c r="Q10">
        <f t="shared" si="7"/>
        <v>1990</v>
      </c>
      <c r="R10">
        <f t="shared" si="7"/>
        <v>1991</v>
      </c>
      <c r="S10">
        <f t="shared" si="7"/>
        <v>1992</v>
      </c>
      <c r="T10">
        <f t="shared" si="7"/>
        <v>1993</v>
      </c>
      <c r="U10">
        <f t="shared" si="7"/>
        <v>1994</v>
      </c>
      <c r="V10">
        <f t="shared" si="7"/>
        <v>1995</v>
      </c>
      <c r="W10">
        <f t="shared" si="7"/>
        <v>1996</v>
      </c>
      <c r="X10">
        <f t="shared" si="7"/>
        <v>1997</v>
      </c>
      <c r="Y10">
        <f t="shared" si="7"/>
        <v>1998</v>
      </c>
      <c r="Z10">
        <f t="shared" si="7"/>
        <v>1999</v>
      </c>
      <c r="AA10">
        <f t="shared" si="7"/>
        <v>2000</v>
      </c>
      <c r="AB10">
        <f t="shared" si="7"/>
        <v>2001</v>
      </c>
      <c r="AC10">
        <f t="shared" si="7"/>
        <v>2002</v>
      </c>
      <c r="AD10">
        <f t="shared" si="7"/>
        <v>2003</v>
      </c>
      <c r="AE10">
        <f t="shared" si="7"/>
        <v>2004</v>
      </c>
      <c r="AF10">
        <f t="shared" si="7"/>
        <v>2005</v>
      </c>
      <c r="AG10">
        <f t="shared" si="7"/>
        <v>2006</v>
      </c>
      <c r="AH10">
        <f t="shared" si="7"/>
        <v>2007</v>
      </c>
      <c r="AI10">
        <f t="shared" si="7"/>
        <v>2008</v>
      </c>
      <c r="AJ10">
        <f t="shared" si="7"/>
        <v>2009</v>
      </c>
      <c r="AK10">
        <f t="shared" si="7"/>
        <v>2010</v>
      </c>
      <c r="AL10">
        <f t="shared" si="7"/>
        <v>2011</v>
      </c>
      <c r="AM10">
        <f t="shared" si="7"/>
        <v>2012</v>
      </c>
      <c r="AN10">
        <f t="shared" si="7"/>
        <v>2013</v>
      </c>
      <c r="AO10">
        <f t="shared" si="7"/>
        <v>2014</v>
      </c>
      <c r="AP10">
        <f t="shared" si="7"/>
        <v>2015</v>
      </c>
      <c r="AQ10">
        <f t="shared" si="7"/>
        <v>2016</v>
      </c>
      <c r="AR10">
        <f t="shared" ref="AR10:AT10" si="8">AQ10+1</f>
        <v>2017</v>
      </c>
      <c r="AS10">
        <f t="shared" si="8"/>
        <v>2018</v>
      </c>
      <c r="AT10">
        <f t="shared" si="8"/>
        <v>2019</v>
      </c>
    </row>
    <row r="11" spans="1:46" x14ac:dyDescent="0.2">
      <c r="A11" t="s">
        <v>33</v>
      </c>
      <c r="B11" s="43">
        <v>0</v>
      </c>
      <c r="C11" s="43">
        <v>0</v>
      </c>
      <c r="D11" s="43">
        <v>0</v>
      </c>
      <c r="E11" s="43">
        <v>0</v>
      </c>
      <c r="F11" s="43">
        <v>0</v>
      </c>
      <c r="G11" s="43">
        <v>0</v>
      </c>
      <c r="H11" s="43">
        <v>0</v>
      </c>
      <c r="I11" s="43">
        <f t="shared" ref="I11:AQ11" si="9">I6-I15</f>
        <v>2074.3768746953501</v>
      </c>
      <c r="J11" s="43">
        <f t="shared" si="9"/>
        <v>3964.4144333052113</v>
      </c>
      <c r="K11" s="43">
        <f t="shared" si="9"/>
        <v>5741.9139995781779</v>
      </c>
      <c r="L11" s="43">
        <f t="shared" si="9"/>
        <v>5373.5695999999998</v>
      </c>
      <c r="M11" s="43">
        <f t="shared" si="9"/>
        <v>5315.8711999999996</v>
      </c>
      <c r="N11" s="43">
        <f t="shared" si="9"/>
        <v>5657.4624746953505</v>
      </c>
      <c r="O11" s="43">
        <f t="shared" si="9"/>
        <v>6575.1280333052127</v>
      </c>
      <c r="P11" s="43">
        <f t="shared" si="9"/>
        <v>6879.4259995781777</v>
      </c>
      <c r="Q11" s="43">
        <f t="shared" si="9"/>
        <v>6229.9663499999988</v>
      </c>
      <c r="R11" s="43">
        <f t="shared" si="9"/>
        <v>6053.2092000000011</v>
      </c>
      <c r="S11" s="43">
        <f t="shared" si="9"/>
        <v>7767.9997246953508</v>
      </c>
      <c r="T11" s="43">
        <f t="shared" si="9"/>
        <v>11570.71453330521</v>
      </c>
      <c r="U11" s="43">
        <f t="shared" si="9"/>
        <v>13153.51124957818</v>
      </c>
      <c r="V11" s="43">
        <f t="shared" si="9"/>
        <v>16339.558849999998</v>
      </c>
      <c r="W11" s="43">
        <f t="shared" si="9"/>
        <v>20540.98445</v>
      </c>
      <c r="X11" s="43">
        <f t="shared" si="9"/>
        <v>25658.13322469535</v>
      </c>
      <c r="Y11" s="43">
        <f t="shared" si="9"/>
        <v>29949.370533305213</v>
      </c>
      <c r="Z11" s="43">
        <f t="shared" si="9"/>
        <v>33867.559249578182</v>
      </c>
      <c r="AA11" s="43">
        <f t="shared" si="9"/>
        <v>38213.71884999999</v>
      </c>
      <c r="AB11" s="43">
        <f t="shared" si="9"/>
        <v>34855.907450000006</v>
      </c>
      <c r="AC11" s="43">
        <f t="shared" si="9"/>
        <v>34502.465724695343</v>
      </c>
      <c r="AD11" s="43">
        <f t="shared" si="9"/>
        <v>37039.225533305216</v>
      </c>
      <c r="AE11" s="43">
        <f t="shared" si="9"/>
        <v>40355.559249578175</v>
      </c>
      <c r="AF11" s="43">
        <f t="shared" si="9"/>
        <v>43775.194600000003</v>
      </c>
      <c r="AG11" s="43">
        <f t="shared" si="9"/>
        <v>44846.823450000011</v>
      </c>
      <c r="AH11" s="43">
        <f t="shared" si="9"/>
        <v>51411.248474695341</v>
      </c>
      <c r="AI11" s="43">
        <f t="shared" si="9"/>
        <v>51019.999533305214</v>
      </c>
      <c r="AJ11" s="43">
        <f t="shared" si="9"/>
        <v>52124.200271921014</v>
      </c>
      <c r="AK11" s="43">
        <f t="shared" si="9"/>
        <v>58666.976823979479</v>
      </c>
      <c r="AL11" s="43">
        <f t="shared" si="9"/>
        <v>58662.220192077017</v>
      </c>
      <c r="AM11" s="43">
        <f t="shared" si="9"/>
        <v>54215.943292545475</v>
      </c>
      <c r="AN11" s="43">
        <f t="shared" si="9"/>
        <v>39979.508533305227</v>
      </c>
      <c r="AO11" s="43">
        <f t="shared" si="9"/>
        <v>47355.600249578158</v>
      </c>
      <c r="AP11" s="43">
        <f t="shared" si="9"/>
        <v>44244.145599999996</v>
      </c>
      <c r="AQ11" s="43">
        <f t="shared" si="9"/>
        <v>40998.202550000002</v>
      </c>
    </row>
    <row r="12" spans="1:46" x14ac:dyDescent="0.2">
      <c r="A12" t="s">
        <v>37</v>
      </c>
      <c r="B12" s="18">
        <f>B11/B6</f>
        <v>0</v>
      </c>
      <c r="C12" s="18">
        <f t="shared" ref="C12:AQ12" si="10">C11/C6</f>
        <v>0</v>
      </c>
      <c r="D12" s="18">
        <f t="shared" si="10"/>
        <v>0</v>
      </c>
      <c r="E12" s="18">
        <f t="shared" si="10"/>
        <v>0</v>
      </c>
      <c r="F12" s="18">
        <f t="shared" si="10"/>
        <v>0</v>
      </c>
      <c r="G12" s="18">
        <f t="shared" si="10"/>
        <v>0</v>
      </c>
      <c r="H12" s="18">
        <f t="shared" si="10"/>
        <v>0</v>
      </c>
      <c r="I12" s="18">
        <f t="shared" si="10"/>
        <v>0.69145895823178338</v>
      </c>
      <c r="J12" s="18">
        <f t="shared" si="10"/>
        <v>0.81740503779488893</v>
      </c>
      <c r="K12" s="18">
        <f t="shared" si="10"/>
        <v>0.85700208948928025</v>
      </c>
      <c r="L12" s="18">
        <f t="shared" si="10"/>
        <v>0.79023082352941176</v>
      </c>
      <c r="M12" s="18">
        <f t="shared" si="10"/>
        <v>0.77041611594202897</v>
      </c>
      <c r="N12" s="18">
        <f t="shared" si="10"/>
        <v>0.72531570188401928</v>
      </c>
      <c r="O12" s="18">
        <f t="shared" si="10"/>
        <v>0.75576184290864512</v>
      </c>
      <c r="P12" s="18">
        <f t="shared" si="10"/>
        <v>0.75598087907452505</v>
      </c>
      <c r="Q12" s="18">
        <f t="shared" si="10"/>
        <v>0.65578593157894727</v>
      </c>
      <c r="R12" s="18">
        <f t="shared" si="10"/>
        <v>0.63717991578947375</v>
      </c>
      <c r="S12" s="18">
        <f t="shared" si="10"/>
        <v>0.65830506141486023</v>
      </c>
      <c r="T12" s="18">
        <f t="shared" si="10"/>
        <v>0.74171247008366736</v>
      </c>
      <c r="U12" s="18">
        <f t="shared" si="10"/>
        <v>0.70339632350685455</v>
      </c>
      <c r="V12" s="18">
        <f t="shared" si="10"/>
        <v>0.71041560217391297</v>
      </c>
      <c r="W12" s="18">
        <f t="shared" si="10"/>
        <v>0.74967096532846711</v>
      </c>
      <c r="X12" s="18">
        <f t="shared" si="10"/>
        <v>0.77400100225325341</v>
      </c>
      <c r="Y12" s="18">
        <f t="shared" si="10"/>
        <v>0.76990669751427288</v>
      </c>
      <c r="Z12" s="18">
        <f t="shared" si="10"/>
        <v>0.76278286598149059</v>
      </c>
      <c r="AA12" s="18">
        <f t="shared" si="10"/>
        <v>0.76580598897795571</v>
      </c>
      <c r="AB12" s="18">
        <f t="shared" si="10"/>
        <v>0.7345818219178083</v>
      </c>
      <c r="AC12" s="18">
        <f t="shared" si="10"/>
        <v>0.76672146054878543</v>
      </c>
      <c r="AD12" s="18">
        <f t="shared" si="10"/>
        <v>0.75513201902762928</v>
      </c>
      <c r="AE12" s="18">
        <f t="shared" si="10"/>
        <v>0.75999169961540813</v>
      </c>
      <c r="AF12" s="18">
        <f t="shared" si="10"/>
        <v>0.75866888388214904</v>
      </c>
      <c r="AG12" s="18">
        <f t="shared" si="10"/>
        <v>0.75120307286432175</v>
      </c>
      <c r="AH12" s="18">
        <f t="shared" si="10"/>
        <v>0.80079826284572186</v>
      </c>
      <c r="AI12" s="18">
        <f t="shared" si="10"/>
        <v>0.77774389532477461</v>
      </c>
      <c r="AJ12" s="18">
        <f t="shared" si="10"/>
        <v>0.77282149848560966</v>
      </c>
      <c r="AK12" s="18">
        <f t="shared" si="10"/>
        <v>0.78901342776200611</v>
      </c>
      <c r="AL12" s="18">
        <f t="shared" si="10"/>
        <v>0.78301336522702403</v>
      </c>
      <c r="AM12" s="18">
        <f t="shared" si="10"/>
        <v>0.77914623439618647</v>
      </c>
      <c r="AN12" s="18">
        <f t="shared" si="10"/>
        <v>0.66016361514704802</v>
      </c>
      <c r="AO12" s="18">
        <f t="shared" si="10"/>
        <v>0.73670815571839088</v>
      </c>
      <c r="AP12" s="18">
        <f t="shared" si="10"/>
        <v>0.71304021917808214</v>
      </c>
      <c r="AQ12" s="18">
        <f t="shared" si="10"/>
        <v>0.67877818791390732</v>
      </c>
    </row>
    <row r="13" spans="1:46" x14ac:dyDescent="0.2">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3"/>
      <c r="AE13" s="43"/>
      <c r="AF13" s="43"/>
      <c r="AG13" s="43"/>
      <c r="AH13" s="43"/>
      <c r="AI13" s="43"/>
      <c r="AJ13" s="43"/>
      <c r="AK13" s="43"/>
      <c r="AL13" s="43"/>
      <c r="AM13" s="43"/>
      <c r="AN13" s="43"/>
      <c r="AO13" s="43"/>
      <c r="AP13" s="43"/>
      <c r="AQ13" s="43"/>
    </row>
    <row r="14" spans="1:46" x14ac:dyDescent="0.2">
      <c r="A14" t="s">
        <v>34</v>
      </c>
      <c r="B14">
        <f>B1</f>
        <v>1975</v>
      </c>
      <c r="C14">
        <f t="shared" ref="C14:AP14" si="11">C1</f>
        <v>1976</v>
      </c>
      <c r="D14">
        <f t="shared" si="11"/>
        <v>1977</v>
      </c>
      <c r="E14">
        <f t="shared" si="11"/>
        <v>1978</v>
      </c>
      <c r="F14">
        <f t="shared" si="11"/>
        <v>1979</v>
      </c>
      <c r="G14">
        <f t="shared" si="11"/>
        <v>1980</v>
      </c>
      <c r="H14">
        <f t="shared" si="11"/>
        <v>1981</v>
      </c>
      <c r="I14">
        <f t="shared" si="11"/>
        <v>1982</v>
      </c>
      <c r="J14">
        <f t="shared" si="11"/>
        <v>1983</v>
      </c>
      <c r="K14">
        <f t="shared" si="11"/>
        <v>1984</v>
      </c>
      <c r="L14">
        <f t="shared" si="11"/>
        <v>1985</v>
      </c>
      <c r="M14">
        <f t="shared" si="11"/>
        <v>1986</v>
      </c>
      <c r="N14">
        <f t="shared" si="11"/>
        <v>1987</v>
      </c>
      <c r="O14">
        <f t="shared" si="11"/>
        <v>1988</v>
      </c>
      <c r="P14">
        <f t="shared" si="11"/>
        <v>1989</v>
      </c>
      <c r="Q14">
        <f t="shared" si="11"/>
        <v>1990</v>
      </c>
      <c r="R14">
        <f t="shared" si="11"/>
        <v>1991</v>
      </c>
      <c r="S14">
        <f t="shared" si="11"/>
        <v>1992</v>
      </c>
      <c r="T14">
        <f t="shared" si="11"/>
        <v>1993</v>
      </c>
      <c r="U14">
        <f t="shared" si="11"/>
        <v>1994</v>
      </c>
      <c r="V14">
        <f t="shared" si="11"/>
        <v>1995</v>
      </c>
      <c r="W14">
        <f t="shared" si="11"/>
        <v>1996</v>
      </c>
      <c r="X14">
        <f t="shared" si="11"/>
        <v>1997</v>
      </c>
      <c r="Y14">
        <f t="shared" si="11"/>
        <v>1998</v>
      </c>
      <c r="Z14">
        <f t="shared" si="11"/>
        <v>1999</v>
      </c>
      <c r="AA14">
        <f t="shared" si="11"/>
        <v>2000</v>
      </c>
      <c r="AB14">
        <f t="shared" si="11"/>
        <v>2001</v>
      </c>
      <c r="AC14">
        <f t="shared" si="11"/>
        <v>2002</v>
      </c>
      <c r="AD14">
        <f t="shared" si="11"/>
        <v>2003</v>
      </c>
      <c r="AE14">
        <f t="shared" si="11"/>
        <v>2004</v>
      </c>
      <c r="AF14">
        <f t="shared" si="11"/>
        <v>2005</v>
      </c>
      <c r="AG14">
        <f t="shared" si="11"/>
        <v>2006</v>
      </c>
      <c r="AH14">
        <f t="shared" si="11"/>
        <v>2007</v>
      </c>
      <c r="AI14">
        <f t="shared" si="11"/>
        <v>2008</v>
      </c>
      <c r="AJ14">
        <f t="shared" si="11"/>
        <v>2009</v>
      </c>
      <c r="AK14">
        <f t="shared" si="11"/>
        <v>2010</v>
      </c>
      <c r="AL14">
        <f t="shared" si="11"/>
        <v>2011</v>
      </c>
      <c r="AM14">
        <f t="shared" si="11"/>
        <v>2012</v>
      </c>
      <c r="AN14">
        <f t="shared" si="11"/>
        <v>2013</v>
      </c>
      <c r="AO14">
        <f t="shared" si="11"/>
        <v>2014</v>
      </c>
      <c r="AP14">
        <f t="shared" si="11"/>
        <v>2015</v>
      </c>
      <c r="AQ14">
        <f>AQ10</f>
        <v>2016</v>
      </c>
      <c r="AR14">
        <f t="shared" ref="AR14:AT14" si="12">AR10</f>
        <v>2017</v>
      </c>
      <c r="AS14">
        <f t="shared" si="12"/>
        <v>2018</v>
      </c>
      <c r="AT14">
        <f t="shared" si="12"/>
        <v>2019</v>
      </c>
    </row>
    <row r="15" spans="1:46" x14ac:dyDescent="0.2">
      <c r="A15" t="s">
        <v>32</v>
      </c>
      <c r="B15" s="43">
        <f t="shared" ref="B15:H15" si="13">B6</f>
        <v>5</v>
      </c>
      <c r="C15" s="43">
        <f t="shared" si="13"/>
        <v>46</v>
      </c>
      <c r="D15" s="43">
        <f t="shared" si="13"/>
        <v>164.6</v>
      </c>
      <c r="E15" s="43">
        <f t="shared" si="13"/>
        <v>121</v>
      </c>
      <c r="F15" s="43">
        <f t="shared" si="13"/>
        <v>181</v>
      </c>
      <c r="G15" s="43">
        <f t="shared" si="13"/>
        <v>246.1</v>
      </c>
      <c r="H15" s="43">
        <f t="shared" si="13"/>
        <v>381.1</v>
      </c>
      <c r="I15" s="26">
        <f>((I7-H7)*I3)+D15</f>
        <v>925.62312530464999</v>
      </c>
      <c r="J15" s="26">
        <f t="shared" ref="J15:AQ15" si="14">((J7-I7)*J3)+E15</f>
        <v>885.58556669478878</v>
      </c>
      <c r="K15" s="26">
        <f t="shared" si="14"/>
        <v>958.08600042182172</v>
      </c>
      <c r="L15" s="26">
        <f t="shared" si="14"/>
        <v>1426.4304</v>
      </c>
      <c r="M15" s="26">
        <f t="shared" si="14"/>
        <v>1584.1288</v>
      </c>
      <c r="N15" s="26">
        <f t="shared" si="14"/>
        <v>2142.53752530465</v>
      </c>
      <c r="O15" s="26">
        <f t="shared" si="14"/>
        <v>2124.8719666947877</v>
      </c>
      <c r="P15" s="26">
        <f t="shared" si="14"/>
        <v>2220.5740004218219</v>
      </c>
      <c r="Q15" s="26">
        <f t="shared" si="14"/>
        <v>3270.0336500000017</v>
      </c>
      <c r="R15" s="26">
        <f t="shared" si="14"/>
        <v>3446.7907999999989</v>
      </c>
      <c r="S15" s="26">
        <f t="shared" si="14"/>
        <v>4032.0002753046492</v>
      </c>
      <c r="T15" s="26">
        <f t="shared" si="14"/>
        <v>4029.2854666947896</v>
      </c>
      <c r="U15" s="26">
        <f t="shared" si="14"/>
        <v>5546.4887504218195</v>
      </c>
      <c r="V15" s="26">
        <f t="shared" si="14"/>
        <v>6660.4411500000024</v>
      </c>
      <c r="W15" s="26">
        <f t="shared" si="14"/>
        <v>6859.0155499999992</v>
      </c>
      <c r="X15" s="26">
        <f t="shared" si="14"/>
        <v>7491.8667753046493</v>
      </c>
      <c r="Y15" s="26">
        <f t="shared" si="14"/>
        <v>8950.629466694787</v>
      </c>
      <c r="Z15" s="26">
        <f t="shared" si="14"/>
        <v>10532.440750421818</v>
      </c>
      <c r="AA15" s="26">
        <f t="shared" si="14"/>
        <v>11686.281150000006</v>
      </c>
      <c r="AB15" s="26">
        <f t="shared" si="14"/>
        <v>12594.092549999992</v>
      </c>
      <c r="AC15" s="26">
        <f t="shared" si="14"/>
        <v>10497.534275304657</v>
      </c>
      <c r="AD15" s="26">
        <f t="shared" si="14"/>
        <v>12010.774466694784</v>
      </c>
      <c r="AE15" s="26">
        <f t="shared" si="14"/>
        <v>12744.440750421823</v>
      </c>
      <c r="AF15" s="26">
        <f t="shared" si="14"/>
        <v>13924.805399999999</v>
      </c>
      <c r="AG15" s="26">
        <f t="shared" si="14"/>
        <v>14853.176549999986</v>
      </c>
      <c r="AH15" s="26">
        <f t="shared" si="14"/>
        <v>12788.751525304662</v>
      </c>
      <c r="AI15" s="26">
        <f t="shared" si="14"/>
        <v>14580.000466694786</v>
      </c>
      <c r="AJ15" s="26">
        <f t="shared" si="14"/>
        <v>15322.422750421825</v>
      </c>
      <c r="AK15" s="26">
        <f t="shared" si="14"/>
        <v>15687.875400000001</v>
      </c>
      <c r="AL15" s="26">
        <f t="shared" si="14"/>
        <v>16256.322449999991</v>
      </c>
      <c r="AM15" s="26">
        <f t="shared" si="14"/>
        <v>15367.840725304661</v>
      </c>
      <c r="AN15" s="26">
        <f t="shared" si="14"/>
        <v>20580.491466694777</v>
      </c>
      <c r="AO15" s="26">
        <f t="shared" si="14"/>
        <v>16924.399750421828</v>
      </c>
      <c r="AP15" s="26">
        <f t="shared" si="14"/>
        <v>17805.854400000004</v>
      </c>
      <c r="AQ15" s="26">
        <f t="shared" si="14"/>
        <v>19401.797449999995</v>
      </c>
    </row>
    <row r="16" spans="1:46" x14ac:dyDescent="0.2">
      <c r="A16" t="s">
        <v>35</v>
      </c>
      <c r="U16" s="24">
        <f>'base data'!V28</f>
        <v>0.01</v>
      </c>
      <c r="V16" s="24">
        <f>'base data'!W28</f>
        <v>6.6666666666666666E-2</v>
      </c>
      <c r="W16" s="24">
        <f>'base data'!X28</f>
        <v>0.13177777777777777</v>
      </c>
      <c r="X16" s="24">
        <f>'base data'!Y28</f>
        <v>0.18</v>
      </c>
      <c r="Y16" s="24">
        <f>'base data'!Z28</f>
        <v>0.26200000000000001</v>
      </c>
      <c r="Z16" s="24">
        <f>'base data'!AA28</f>
        <v>0.33850000000000002</v>
      </c>
      <c r="AA16" s="24">
        <f>'base data'!AB28</f>
        <v>0.41499999999999998</v>
      </c>
      <c r="AB16" s="24">
        <f>'base data'!AC28</f>
        <v>0.504</v>
      </c>
      <c r="AC16" s="24">
        <f>'base data'!AD28</f>
        <v>0.52550000000000008</v>
      </c>
      <c r="AD16" s="24">
        <f>'base data'!AE28</f>
        <v>0.54700000000000004</v>
      </c>
      <c r="AE16" s="24">
        <f>'base data'!AF28</f>
        <v>0.5645</v>
      </c>
      <c r="AF16" s="24">
        <f>'base data'!AG28</f>
        <v>0.58199999999999996</v>
      </c>
      <c r="AG16" s="24">
        <f>'base data'!AH28</f>
        <v>0.59949999999999992</v>
      </c>
      <c r="AH16" s="24">
        <f>'base data'!AI28</f>
        <v>0.61699999999999999</v>
      </c>
      <c r="AI16" s="24">
        <f>'base data'!AJ28</f>
        <v>0.65200000000000002</v>
      </c>
      <c r="AJ16" s="24">
        <f>'base data'!AK28</f>
        <v>0.68700000000000006</v>
      </c>
      <c r="AK16" s="24">
        <f>'base data'!AL28</f>
        <v>0.71099999999999997</v>
      </c>
      <c r="AL16" s="24">
        <f>'base data'!AM28</f>
        <v>0.71699999999999997</v>
      </c>
      <c r="AM16" s="24">
        <f>'base data'!AN28</f>
        <v>0.73075000000000001</v>
      </c>
      <c r="AN16" s="24">
        <f>'base data'!AO28</f>
        <v>0.74450000000000005</v>
      </c>
      <c r="AO16" s="24">
        <f>'base data'!AP28</f>
        <v>0.75825000000000009</v>
      </c>
      <c r="AP16" s="24">
        <f>'base data'!AQ28</f>
        <v>0.77200000000000002</v>
      </c>
      <c r="AQ16" s="24">
        <f>'base data'!AR28</f>
        <v>0.81899999999999995</v>
      </c>
    </row>
    <row r="17" spans="1:43" x14ac:dyDescent="0.2">
      <c r="A17" t="s">
        <v>36</v>
      </c>
      <c r="U17" s="24"/>
      <c r="V17" s="54">
        <f>V16-U16</f>
        <v>5.6666666666666664E-2</v>
      </c>
      <c r="W17" s="54">
        <f t="shared" ref="W17:AQ17" si="15">W16-V16</f>
        <v>6.5111111111111106E-2</v>
      </c>
      <c r="X17" s="54">
        <f t="shared" si="15"/>
        <v>4.8222222222222222E-2</v>
      </c>
      <c r="Y17" s="54">
        <f t="shared" si="15"/>
        <v>8.2000000000000017E-2</v>
      </c>
      <c r="Z17" s="54">
        <f t="shared" si="15"/>
        <v>7.6500000000000012E-2</v>
      </c>
      <c r="AA17" s="54">
        <f t="shared" si="15"/>
        <v>7.6499999999999957E-2</v>
      </c>
      <c r="AB17" s="54">
        <f t="shared" si="15"/>
        <v>8.9000000000000024E-2</v>
      </c>
      <c r="AC17" s="24">
        <f t="shared" si="15"/>
        <v>2.1500000000000075E-2</v>
      </c>
      <c r="AD17" s="24">
        <f t="shared" si="15"/>
        <v>2.1499999999999964E-2</v>
      </c>
      <c r="AE17" s="24">
        <f t="shared" si="15"/>
        <v>1.749999999999996E-2</v>
      </c>
      <c r="AF17" s="24">
        <f t="shared" si="15"/>
        <v>1.749999999999996E-2</v>
      </c>
      <c r="AG17" s="24">
        <f t="shared" si="15"/>
        <v>1.749999999999996E-2</v>
      </c>
      <c r="AH17" s="24">
        <f t="shared" si="15"/>
        <v>1.7500000000000071E-2</v>
      </c>
      <c r="AI17" s="24">
        <f t="shared" si="15"/>
        <v>3.5000000000000031E-2</v>
      </c>
      <c r="AJ17" s="24">
        <f t="shared" si="15"/>
        <v>3.5000000000000031E-2</v>
      </c>
      <c r="AK17" s="24">
        <f t="shared" si="15"/>
        <v>2.399999999999991E-2</v>
      </c>
      <c r="AL17" s="24">
        <f t="shared" si="15"/>
        <v>6.0000000000000053E-3</v>
      </c>
      <c r="AM17" s="24">
        <f t="shared" si="15"/>
        <v>1.375000000000004E-2</v>
      </c>
      <c r="AN17" s="24">
        <f t="shared" si="15"/>
        <v>1.375000000000004E-2</v>
      </c>
      <c r="AO17" s="24">
        <f t="shared" si="15"/>
        <v>1.375000000000004E-2</v>
      </c>
      <c r="AP17" s="24">
        <f t="shared" si="15"/>
        <v>1.3749999999999929E-2</v>
      </c>
      <c r="AQ17" s="24">
        <f t="shared" si="15"/>
        <v>4.6999999999999931E-2</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base data</vt:lpstr>
      <vt:lpstr>household vs business</vt:lpstr>
      <vt:lpstr>'base 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dc:creator>
  <cp:lastModifiedBy>Wilson</cp:lastModifiedBy>
  <dcterms:created xsi:type="dcterms:W3CDTF">2019-11-22T23:12:42Z</dcterms:created>
  <dcterms:modified xsi:type="dcterms:W3CDTF">2019-12-02T15:32:29Z</dcterms:modified>
</cp:coreProperties>
</file>